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Users\User24\Desktop\"/>
    </mc:Choice>
  </mc:AlternateContent>
  <xr:revisionPtr revIDLastSave="0" documentId="13_ncr:1_{492EDFF8-8372-47F9-B26C-981DEF6891E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tundensatz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4" l="1"/>
  <c r="Q20" i="4"/>
  <c r="Q22" i="4" s="1"/>
  <c r="Q10" i="4" s="1"/>
  <c r="Q11" i="4" s="1"/>
  <c r="Q18" i="4"/>
  <c r="I16" i="4"/>
  <c r="B11" i="4"/>
  <c r="Q24" i="4" l="1"/>
  <c r="H18" i="4"/>
  <c r="I18" i="4" s="1"/>
  <c r="K18" i="4" s="1"/>
  <c r="K21" i="4"/>
  <c r="K15" i="4"/>
  <c r="K14" i="4"/>
  <c r="K16" i="4"/>
  <c r="K11" i="4"/>
  <c r="I17" i="4"/>
  <c r="B13" i="4"/>
  <c r="B21" i="4" l="1"/>
  <c r="B23" i="4" s="1"/>
  <c r="B25" i="4" s="1"/>
  <c r="I13" i="4"/>
  <c r="K17" i="4"/>
  <c r="K13" i="4"/>
  <c r="K25" i="4" s="1"/>
  <c r="K23" i="4"/>
</calcChain>
</file>

<file path=xl/sharedStrings.xml><?xml version="1.0" encoding="utf-8"?>
<sst xmlns="http://schemas.openxmlformats.org/spreadsheetml/2006/main" count="47" uniqueCount="36">
  <si>
    <t>Mitarbeiter</t>
  </si>
  <si>
    <t>Einheit</t>
  </si>
  <si>
    <t>Inputs</t>
  </si>
  <si>
    <t>pro Stunde</t>
  </si>
  <si>
    <t>Arbeitsstunden</t>
  </si>
  <si>
    <t>Anzahl Stunden</t>
  </si>
  <si>
    <t>CHF</t>
  </si>
  <si>
    <t>Marktanalyse</t>
  </si>
  <si>
    <t>Erstellung und Unterhaltung der Webseite</t>
  </si>
  <si>
    <t>Anzahl Klicks pro Monat</t>
  </si>
  <si>
    <t xml:space="preserve">Online-Marketing </t>
  </si>
  <si>
    <t>Stunden pro Monat</t>
  </si>
  <si>
    <t>Bearbeitung der Anfragen*</t>
  </si>
  <si>
    <t>Entwicklung und Weiterentwicklung des Services</t>
  </si>
  <si>
    <t>Kosten pro Jahr</t>
  </si>
  <si>
    <t>Total Stunden Kundenprojekt</t>
  </si>
  <si>
    <t>Anzahl der Aufträge</t>
  </si>
  <si>
    <t>Anzahl der Aufträge pro Monat</t>
  </si>
  <si>
    <t>Total Stundensatz</t>
  </si>
  <si>
    <t>Gewinn und Gewinnsteuer</t>
  </si>
  <si>
    <t>Stundensatz</t>
  </si>
  <si>
    <t>Kalkulation Stundensatz für einen Mitarbeiter</t>
  </si>
  <si>
    <t>Total (Voll-) Kosten pro effektiv geleisteter Arbeitsstunde</t>
  </si>
  <si>
    <t>Arbeitsstunden pro Kundenprojekt</t>
  </si>
  <si>
    <t>Kundenakquisition</t>
  </si>
  <si>
    <t>Brandmanagement</t>
  </si>
  <si>
    <t>Contenterstellung</t>
  </si>
  <si>
    <t>Werbekosten pro Monat</t>
  </si>
  <si>
    <t>Kosten per Klick</t>
  </si>
  <si>
    <t>Anzahl Anfragen (Leads)</t>
  </si>
  <si>
    <t>Conversion rate (für Lead)</t>
  </si>
  <si>
    <t>Erfolgsrate Offerte</t>
  </si>
  <si>
    <t>Durchschnittliche Bearbeitungszeit für eine Offerte</t>
  </si>
  <si>
    <t>St.</t>
  </si>
  <si>
    <t>Akquisitionskosten pro Auftrag</t>
  </si>
  <si>
    <t xml:space="preserve">*unbezahlte Kundenbesuche, Telefonate, Besprechungen, Mails, Offertenerstellung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</si>
</sst>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8" formatCode="&quot;CHF&quot;\ #,##0.00"/>
    <numFmt numFmtId="169" formatCode="0.0"/>
    <numFmt numFmtId="170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8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70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47032"/>
      </bottom>
      <diagonal/>
    </border>
    <border>
      <left/>
      <right/>
      <top/>
      <bottom style="thick">
        <color rgb="FFF4703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9" fontId="10" fillId="4" borderId="3" xfId="1" applyFont="1" applyFill="1" applyBorder="1" applyAlignment="1" applyProtection="1">
      <alignment horizontal="center"/>
      <protection locked="0"/>
    </xf>
    <xf numFmtId="0" fontId="10" fillId="4" borderId="3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4" fontId="3" fillId="0" borderId="0" xfId="0" applyNumberFormat="1" applyFont="1" applyProtection="1">
      <protection hidden="1"/>
    </xf>
    <xf numFmtId="0" fontId="6" fillId="2" borderId="0" xfId="0" applyFont="1" applyFill="1" applyProtection="1">
      <protection hidden="1"/>
    </xf>
    <xf numFmtId="4" fontId="6" fillId="2" borderId="0" xfId="0" applyNumberFormat="1" applyFont="1" applyFill="1" applyAlignment="1" applyProtection="1">
      <alignment horizontal="center"/>
      <protection hidden="1"/>
    </xf>
    <xf numFmtId="0" fontId="8" fillId="3" borderId="0" xfId="0" applyFont="1" applyFill="1" applyProtection="1">
      <protection hidden="1"/>
    </xf>
    <xf numFmtId="0" fontId="8" fillId="3" borderId="1" xfId="0" applyFont="1" applyFill="1" applyBorder="1" applyProtection="1">
      <protection hidden="1"/>
    </xf>
    <xf numFmtId="4" fontId="8" fillId="3" borderId="1" xfId="0" applyNumberFormat="1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3" fontId="8" fillId="3" borderId="1" xfId="0" applyNumberFormat="1" applyFont="1" applyFill="1" applyBorder="1" applyProtection="1">
      <protection hidden="1"/>
    </xf>
    <xf numFmtId="9" fontId="9" fillId="3" borderId="1" xfId="1" applyFont="1" applyFill="1" applyBorder="1" applyAlignment="1" applyProtection="1">
      <alignment horizontal="center"/>
      <protection hidden="1"/>
    </xf>
    <xf numFmtId="4" fontId="8" fillId="3" borderId="1" xfId="0" applyNumberFormat="1" applyFont="1" applyFill="1" applyBorder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left" indent="1"/>
      <protection hidden="1"/>
    </xf>
    <xf numFmtId="0" fontId="11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9" fontId="5" fillId="3" borderId="0" xfId="0" applyNumberFormat="1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3" fontId="5" fillId="3" borderId="0" xfId="0" applyNumberFormat="1" applyFont="1" applyFill="1" applyProtection="1">
      <protection hidden="1"/>
    </xf>
    <xf numFmtId="9" fontId="10" fillId="3" borderId="0" xfId="1" applyFont="1" applyFill="1" applyAlignment="1" applyProtection="1">
      <alignment horizontal="center"/>
      <protection hidden="1"/>
    </xf>
    <xf numFmtId="4" fontId="5" fillId="3" borderId="0" xfId="0" applyNumberFormat="1" applyFont="1" applyFill="1" applyAlignment="1" applyProtection="1">
      <alignment horizontal="right"/>
      <protection hidden="1"/>
    </xf>
    <xf numFmtId="9" fontId="16" fillId="3" borderId="1" xfId="1" applyFont="1" applyFill="1" applyBorder="1" applyAlignment="1" applyProtection="1">
      <alignment horizontal="center"/>
      <protection hidden="1"/>
    </xf>
    <xf numFmtId="4" fontId="15" fillId="3" borderId="1" xfId="0" applyNumberFormat="1" applyFont="1" applyFill="1" applyBorder="1" applyAlignment="1" applyProtection="1">
      <alignment horizontal="right"/>
      <protection hidden="1"/>
    </xf>
    <xf numFmtId="0" fontId="8" fillId="3" borderId="4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19" fillId="0" borderId="0" xfId="0" applyFont="1" applyProtection="1">
      <protection hidden="1"/>
    </xf>
    <xf numFmtId="2" fontId="12" fillId="3" borderId="0" xfId="0" applyNumberFormat="1" applyFont="1" applyFill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9" fontId="17" fillId="3" borderId="0" xfId="0" applyNumberFormat="1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3" fontId="8" fillId="3" borderId="0" xfId="0" applyNumberFormat="1" applyFont="1" applyFill="1" applyProtection="1">
      <protection hidden="1"/>
    </xf>
    <xf numFmtId="0" fontId="14" fillId="3" borderId="5" xfId="0" applyFont="1" applyFill="1" applyBorder="1" applyProtection="1">
      <protection hidden="1"/>
    </xf>
    <xf numFmtId="168" fontId="14" fillId="3" borderId="5" xfId="0" applyNumberFormat="1" applyFont="1" applyFill="1" applyBorder="1" applyProtection="1">
      <protection hidden="1"/>
    </xf>
    <xf numFmtId="0" fontId="10" fillId="3" borderId="5" xfId="0" applyFont="1" applyFill="1" applyBorder="1" applyProtection="1">
      <protection hidden="1"/>
    </xf>
    <xf numFmtId="4" fontId="10" fillId="3" borderId="5" xfId="0" applyNumberFormat="1" applyFont="1" applyFill="1" applyBorder="1" applyProtection="1">
      <protection hidden="1"/>
    </xf>
    <xf numFmtId="3" fontId="9" fillId="3" borderId="5" xfId="0" applyNumberFormat="1" applyFont="1" applyFill="1" applyBorder="1" applyProtection="1">
      <protection hidden="1"/>
    </xf>
    <xf numFmtId="9" fontId="9" fillId="3" borderId="5" xfId="1" applyFont="1" applyFill="1" applyBorder="1" applyAlignment="1" applyProtection="1">
      <alignment horizontal="center"/>
      <protection hidden="1"/>
    </xf>
    <xf numFmtId="4" fontId="6" fillId="2" borderId="5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1" fontId="20" fillId="4" borderId="2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alignment horizontal="center"/>
      <protection locked="0"/>
    </xf>
    <xf numFmtId="2" fontId="17" fillId="4" borderId="2" xfId="0" applyNumberFormat="1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169" fontId="5" fillId="4" borderId="2" xfId="0" applyNumberFormat="1" applyFont="1" applyFill="1" applyBorder="1" applyAlignment="1" applyProtection="1">
      <alignment horizontal="right"/>
      <protection locked="0"/>
    </xf>
    <xf numFmtId="170" fontId="5" fillId="4" borderId="2" xfId="0" applyNumberFormat="1" applyFont="1" applyFill="1" applyBorder="1" applyAlignment="1" applyProtection="1">
      <alignment horizontal="right"/>
      <protection locked="0"/>
    </xf>
    <xf numFmtId="9" fontId="5" fillId="4" borderId="2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Protection="1"/>
    <xf numFmtId="0" fontId="7" fillId="2" borderId="0" xfId="0" applyFont="1" applyFill="1" applyProtection="1"/>
    <xf numFmtId="4" fontId="6" fillId="2" borderId="0" xfId="0" applyNumberFormat="1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4" fontId="6" fillId="2" borderId="0" xfId="0" applyNumberFormat="1" applyFont="1" applyFill="1" applyAlignment="1" applyProtection="1">
      <alignment horizontal="center" wrapText="1"/>
    </xf>
    <xf numFmtId="0" fontId="9" fillId="3" borderId="5" xfId="0" applyFont="1" applyFill="1" applyBorder="1" applyProtection="1"/>
    <xf numFmtId="0" fontId="10" fillId="3" borderId="5" xfId="0" applyFont="1" applyFill="1" applyBorder="1" applyProtection="1"/>
    <xf numFmtId="0" fontId="8" fillId="3" borderId="5" xfId="0" applyFont="1" applyFill="1" applyBorder="1" applyAlignment="1" applyProtection="1">
      <alignment horizontal="center" vertical="center"/>
    </xf>
    <xf numFmtId="0" fontId="8" fillId="3" borderId="1" xfId="0" applyFont="1" applyFill="1" applyBorder="1" applyProtection="1"/>
    <xf numFmtId="0" fontId="5" fillId="3" borderId="1" xfId="0" applyFont="1" applyFill="1" applyBorder="1" applyProtection="1"/>
    <xf numFmtId="0" fontId="8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indent="1"/>
    </xf>
    <xf numFmtId="0" fontId="11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left" indent="2"/>
    </xf>
    <xf numFmtId="0" fontId="17" fillId="3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 wrapText="1"/>
    </xf>
    <xf numFmtId="0" fontId="8" fillId="3" borderId="4" xfId="0" applyFont="1" applyFill="1" applyBorder="1" applyProtection="1"/>
    <xf numFmtId="0" fontId="0" fillId="3" borderId="0" xfId="0" applyFill="1" applyProtection="1"/>
    <xf numFmtId="0" fontId="14" fillId="3" borderId="5" xfId="0" applyFont="1" applyFill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B943F"/>
      <color rgb="FFF47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90469</xdr:rowOff>
    </xdr:from>
    <xdr:to>
      <xdr:col>16</xdr:col>
      <xdr:colOff>687706</xdr:colOff>
      <xdr:row>3</xdr:row>
      <xdr:rowOff>128233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C38D2-DDDF-46CF-A50C-BF407FE55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8825" y="90469"/>
          <a:ext cx="2783206" cy="856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88B9-2315-4BEF-9851-F323AEE274FD}">
  <dimension ref="A1:V28"/>
  <sheetViews>
    <sheetView showGridLines="0" tabSelected="1" workbookViewId="0">
      <selection activeCell="U6" sqref="U6"/>
    </sheetView>
  </sheetViews>
  <sheetFormatPr defaultRowHeight="15" x14ac:dyDescent="0.25"/>
  <cols>
    <col min="1" max="1" width="1.5703125" style="4" customWidth="1"/>
    <col min="2" max="2" width="5" style="4" customWidth="1"/>
    <col min="3" max="3" width="3.28515625" style="4" customWidth="1"/>
    <col min="4" max="4" width="51.140625" style="4" customWidth="1"/>
    <col min="5" max="5" width="10.7109375" style="4" customWidth="1"/>
    <col min="6" max="6" width="2.7109375" style="4" customWidth="1"/>
    <col min="7" max="9" width="9.7109375" style="4" customWidth="1"/>
    <col min="10" max="10" width="12" style="4" customWidth="1"/>
    <col min="11" max="11" width="9.7109375" style="4" customWidth="1"/>
    <col min="12" max="12" width="7.42578125" style="4" customWidth="1"/>
    <col min="13" max="16" width="10.85546875" style="4" customWidth="1"/>
    <col min="17" max="17" width="11.85546875" style="4" bestFit="1" customWidth="1"/>
    <col min="18" max="20" width="10.85546875" style="4" customWidth="1"/>
    <col min="21" max="16384" width="9.140625" style="4"/>
  </cols>
  <sheetData>
    <row r="1" spans="1:22" ht="18" x14ac:dyDescent="0.25">
      <c r="A1" s="3"/>
      <c r="B1" s="3"/>
      <c r="C1" s="3"/>
      <c r="D1" s="3"/>
      <c r="U1" s="5"/>
      <c r="V1" s="5"/>
    </row>
    <row r="2" spans="1:22" ht="23.25" x14ac:dyDescent="0.35">
      <c r="A2" s="6"/>
      <c r="B2" s="7" t="s">
        <v>0</v>
      </c>
      <c r="C2" s="8"/>
      <c r="D2" s="8"/>
      <c r="E2" s="6"/>
      <c r="F2" s="7"/>
      <c r="G2" s="8"/>
      <c r="H2" s="8"/>
      <c r="I2" s="6"/>
      <c r="J2" s="7"/>
      <c r="K2" s="8"/>
      <c r="L2" s="8"/>
      <c r="M2" s="8"/>
      <c r="N2" s="6"/>
      <c r="O2" s="7"/>
      <c r="P2" s="8"/>
      <c r="Q2" s="8"/>
      <c r="R2" s="6"/>
      <c r="S2" s="7"/>
      <c r="T2" s="8"/>
      <c r="U2" s="5"/>
      <c r="V2" s="5"/>
    </row>
    <row r="3" spans="1:22" ht="23.25" x14ac:dyDescent="0.25">
      <c r="A3" s="8"/>
      <c r="B3" s="9" t="s">
        <v>20</v>
      </c>
      <c r="C3" s="8"/>
      <c r="D3" s="8"/>
      <c r="E3" s="8"/>
      <c r="F3" s="9"/>
      <c r="G3" s="8"/>
      <c r="H3" s="8"/>
      <c r="I3" s="8"/>
      <c r="J3" s="9"/>
      <c r="K3" s="8"/>
      <c r="L3" s="8"/>
      <c r="M3" s="8"/>
      <c r="N3" s="8"/>
      <c r="O3" s="9"/>
      <c r="P3" s="8"/>
      <c r="Q3" s="8"/>
      <c r="R3" s="8"/>
      <c r="S3" s="9"/>
      <c r="T3" s="8"/>
      <c r="U3" s="5"/>
      <c r="V3" s="5"/>
    </row>
    <row r="4" spans="1:22" ht="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10"/>
      <c r="L5" s="5"/>
    </row>
    <row r="6" spans="1:2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10"/>
      <c r="L6" s="5"/>
    </row>
    <row r="7" spans="1:2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10"/>
      <c r="L7" s="5"/>
    </row>
    <row r="8" spans="1:22" ht="39" x14ac:dyDescent="0.25">
      <c r="A8" s="5"/>
      <c r="B8" s="57" t="s">
        <v>21</v>
      </c>
      <c r="C8" s="57"/>
      <c r="D8" s="58"/>
      <c r="E8" s="59" t="s">
        <v>1</v>
      </c>
      <c r="F8" s="60"/>
      <c r="G8" s="59" t="s">
        <v>2</v>
      </c>
      <c r="H8" s="61" t="s">
        <v>11</v>
      </c>
      <c r="I8" s="61" t="s">
        <v>14</v>
      </c>
      <c r="J8" s="61"/>
      <c r="K8" s="61" t="s">
        <v>3</v>
      </c>
      <c r="L8" s="5"/>
      <c r="M8" s="57" t="s">
        <v>4</v>
      </c>
      <c r="N8" s="59"/>
      <c r="O8" s="57"/>
      <c r="P8" s="59"/>
      <c r="Q8" s="73" t="s">
        <v>5</v>
      </c>
    </row>
    <row r="9" spans="1:22" x14ac:dyDescent="0.25">
      <c r="A9" s="5"/>
      <c r="B9" s="13">
        <v>0</v>
      </c>
      <c r="C9" s="65" t="s">
        <v>22</v>
      </c>
      <c r="D9" s="66"/>
      <c r="E9" s="67" t="s">
        <v>6</v>
      </c>
      <c r="F9" s="14"/>
      <c r="G9" s="15"/>
      <c r="H9" s="16"/>
      <c r="I9" s="17"/>
      <c r="J9" s="18"/>
      <c r="K9" s="19">
        <v>98.9</v>
      </c>
      <c r="L9" s="5"/>
      <c r="M9" s="68" t="s">
        <v>23</v>
      </c>
      <c r="N9" s="20"/>
      <c r="O9" s="20"/>
      <c r="P9" s="20"/>
      <c r="Q9" s="53">
        <v>25</v>
      </c>
    </row>
    <row r="10" spans="1:22" x14ac:dyDescent="0.25">
      <c r="A10" s="5"/>
      <c r="B10" s="13"/>
      <c r="C10" s="20"/>
      <c r="D10" s="21"/>
      <c r="E10" s="22"/>
      <c r="F10" s="21"/>
      <c r="G10" s="23"/>
      <c r="H10" s="24"/>
      <c r="I10" s="25"/>
      <c r="J10" s="26"/>
      <c r="K10" s="27"/>
      <c r="L10" s="5"/>
      <c r="M10" s="68" t="s">
        <v>17</v>
      </c>
      <c r="N10" s="20"/>
      <c r="O10" s="20"/>
      <c r="P10" s="20"/>
      <c r="Q10" s="25">
        <f>Q22</f>
        <v>2</v>
      </c>
    </row>
    <row r="11" spans="1:22" ht="15.75" thickBot="1" x14ac:dyDescent="0.3">
      <c r="A11" s="5"/>
      <c r="B11" s="13">
        <f>MAX($A$1:B10)+1</f>
        <v>1</v>
      </c>
      <c r="C11" s="65" t="s">
        <v>7</v>
      </c>
      <c r="D11" s="66"/>
      <c r="E11" s="67" t="s">
        <v>6</v>
      </c>
      <c r="F11" s="14"/>
      <c r="G11" s="15"/>
      <c r="H11" s="16"/>
      <c r="I11" s="49">
        <v>2000</v>
      </c>
      <c r="J11" s="28"/>
      <c r="K11" s="29">
        <f>I11/($Q$11*12)</f>
        <v>3.3333333333333335</v>
      </c>
      <c r="L11" s="5"/>
      <c r="M11" s="74" t="s">
        <v>15</v>
      </c>
      <c r="N11" s="30"/>
      <c r="O11" s="30"/>
      <c r="P11" s="30"/>
      <c r="Q11" s="30">
        <f>Q9*Q10</f>
        <v>50</v>
      </c>
    </row>
    <row r="12" spans="1:22" x14ac:dyDescent="0.25">
      <c r="A12" s="5"/>
      <c r="B12" s="13"/>
      <c r="C12" s="20"/>
      <c r="D12" s="21"/>
      <c r="E12" s="22"/>
      <c r="F12" s="21"/>
      <c r="G12" s="23"/>
      <c r="H12" s="24"/>
      <c r="I12" s="25"/>
      <c r="J12" s="26"/>
      <c r="K12" s="27"/>
      <c r="L12" s="31"/>
    </row>
    <row r="13" spans="1:22" x14ac:dyDescent="0.25">
      <c r="A13" s="5"/>
      <c r="B13" s="13">
        <f>MAX($A$1:B12)+1</f>
        <v>2</v>
      </c>
      <c r="C13" s="65" t="s">
        <v>24</v>
      </c>
      <c r="D13" s="66"/>
      <c r="E13" s="67" t="s">
        <v>6</v>
      </c>
      <c r="F13" s="14"/>
      <c r="G13" s="15"/>
      <c r="H13" s="16"/>
      <c r="I13" s="17">
        <f>SUM(I15:I18)</f>
        <v>40269</v>
      </c>
      <c r="J13" s="18"/>
      <c r="K13" s="19">
        <f>SUM(K14:K18)</f>
        <v>70.448333333333338</v>
      </c>
      <c r="L13" s="5"/>
    </row>
    <row r="14" spans="1:22" x14ac:dyDescent="0.25">
      <c r="A14" s="5"/>
      <c r="B14" s="13"/>
      <c r="C14" s="68" t="s">
        <v>25</v>
      </c>
      <c r="D14" s="69"/>
      <c r="E14" s="70" t="s">
        <v>6</v>
      </c>
      <c r="F14" s="21"/>
      <c r="G14" s="23"/>
      <c r="H14" s="24"/>
      <c r="I14" s="50">
        <v>2000</v>
      </c>
      <c r="J14" s="26"/>
      <c r="K14" s="27">
        <f>I14/($Q$11*12)</f>
        <v>3.3333333333333335</v>
      </c>
      <c r="L14" s="5"/>
    </row>
    <row r="15" spans="1:22" x14ac:dyDescent="0.25">
      <c r="A15" s="5"/>
      <c r="B15" s="13"/>
      <c r="C15" s="68" t="s">
        <v>8</v>
      </c>
      <c r="D15" s="69"/>
      <c r="E15" s="70" t="s">
        <v>6</v>
      </c>
      <c r="F15" s="21"/>
      <c r="G15" s="23"/>
      <c r="H15" s="24"/>
      <c r="I15" s="50">
        <v>1500</v>
      </c>
      <c r="J15" s="26"/>
      <c r="K15" s="27">
        <f>I15/($Q$11*12)</f>
        <v>2.5</v>
      </c>
      <c r="L15" s="5"/>
      <c r="M15" s="57" t="s">
        <v>10</v>
      </c>
      <c r="N15" s="12"/>
      <c r="O15" s="11"/>
      <c r="P15" s="12"/>
      <c r="Q15" s="11"/>
    </row>
    <row r="16" spans="1:22" x14ac:dyDescent="0.25">
      <c r="A16" s="5"/>
      <c r="B16" s="13"/>
      <c r="C16" s="68" t="s">
        <v>26</v>
      </c>
      <c r="D16" s="69"/>
      <c r="E16" s="70" t="s">
        <v>6</v>
      </c>
      <c r="F16" s="21"/>
      <c r="G16" s="23"/>
      <c r="H16" s="51">
        <v>10</v>
      </c>
      <c r="I16" s="25">
        <f>H16*$K$9*12</f>
        <v>11868</v>
      </c>
      <c r="J16" s="26"/>
      <c r="K16" s="27">
        <f>I16/($Q$11*12)</f>
        <v>19.78</v>
      </c>
      <c r="L16" s="5"/>
      <c r="M16" s="75" t="s">
        <v>28</v>
      </c>
      <c r="N16" s="32"/>
      <c r="O16" s="32"/>
      <c r="P16" s="32"/>
      <c r="Q16" s="54">
        <v>1.5</v>
      </c>
    </row>
    <row r="17" spans="1:19" x14ac:dyDescent="0.25">
      <c r="A17" s="5"/>
      <c r="B17" s="13"/>
      <c r="C17" s="68" t="s">
        <v>10</v>
      </c>
      <c r="D17" s="69"/>
      <c r="E17" s="70" t="s">
        <v>6</v>
      </c>
      <c r="F17" s="21"/>
      <c r="G17" s="23"/>
      <c r="H17" s="24"/>
      <c r="I17" s="25">
        <f>Q18*12</f>
        <v>18000</v>
      </c>
      <c r="J17" s="26"/>
      <c r="K17" s="27">
        <f>I17/($Q$11*12)</f>
        <v>30</v>
      </c>
      <c r="L17" s="5"/>
      <c r="M17" s="75" t="s">
        <v>9</v>
      </c>
      <c r="N17" s="32"/>
      <c r="O17" s="32"/>
      <c r="P17" s="32"/>
      <c r="Q17" s="50">
        <v>1000</v>
      </c>
      <c r="S17" s="33"/>
    </row>
    <row r="18" spans="1:19" x14ac:dyDescent="0.25">
      <c r="A18" s="5"/>
      <c r="B18" s="13"/>
      <c r="C18" s="68" t="s">
        <v>12</v>
      </c>
      <c r="D18" s="69"/>
      <c r="E18" s="70" t="s">
        <v>6</v>
      </c>
      <c r="F18" s="21"/>
      <c r="G18" s="23"/>
      <c r="H18" s="34">
        <f>Q20*H19</f>
        <v>7.5</v>
      </c>
      <c r="I18" s="25">
        <f>H18*$K$9*12</f>
        <v>8901</v>
      </c>
      <c r="J18" s="26"/>
      <c r="K18" s="27">
        <f>I18/($Q$11*12)</f>
        <v>14.835000000000001</v>
      </c>
      <c r="L18" s="5"/>
      <c r="M18" s="75" t="s">
        <v>27</v>
      </c>
      <c r="N18" s="32"/>
      <c r="O18" s="32"/>
      <c r="P18" s="32"/>
      <c r="Q18" s="32">
        <f>Q17*Q16</f>
        <v>1500</v>
      </c>
    </row>
    <row r="19" spans="1:19" x14ac:dyDescent="0.25">
      <c r="A19" s="5"/>
      <c r="B19" s="13"/>
      <c r="C19" s="71" t="s">
        <v>32</v>
      </c>
      <c r="D19" s="69"/>
      <c r="E19" s="72" t="s">
        <v>33</v>
      </c>
      <c r="F19" s="35"/>
      <c r="G19" s="36"/>
      <c r="H19" s="52">
        <v>0.75</v>
      </c>
      <c r="I19" s="25"/>
      <c r="J19" s="26"/>
      <c r="K19" s="27"/>
      <c r="L19" s="5"/>
      <c r="M19" s="75" t="s">
        <v>30</v>
      </c>
      <c r="N19" s="32"/>
      <c r="O19" s="32"/>
      <c r="P19" s="32"/>
      <c r="Q19" s="55">
        <v>0.01</v>
      </c>
      <c r="S19" s="33"/>
    </row>
    <row r="20" spans="1:19" x14ac:dyDescent="0.25">
      <c r="A20" s="5"/>
      <c r="B20" s="37"/>
      <c r="C20" s="20"/>
      <c r="D20" s="38"/>
      <c r="E20" s="22"/>
      <c r="F20" s="38"/>
      <c r="G20" s="13"/>
      <c r="H20" s="39"/>
      <c r="I20" s="40"/>
      <c r="J20" s="26"/>
      <c r="K20" s="27"/>
      <c r="L20" s="5"/>
      <c r="M20" s="75" t="s">
        <v>29</v>
      </c>
      <c r="N20" s="32"/>
      <c r="O20" s="32"/>
      <c r="P20" s="32"/>
      <c r="Q20" s="32">
        <f>Q17*Q19</f>
        <v>10</v>
      </c>
    </row>
    <row r="21" spans="1:19" x14ac:dyDescent="0.25">
      <c r="A21" s="5"/>
      <c r="B21" s="13">
        <f>MAX($A$1:B20)+1</f>
        <v>3</v>
      </c>
      <c r="C21" s="65" t="s">
        <v>13</v>
      </c>
      <c r="D21" s="66"/>
      <c r="E21" s="67" t="s">
        <v>6</v>
      </c>
      <c r="F21" s="14"/>
      <c r="G21" s="15"/>
      <c r="H21" s="2">
        <v>5</v>
      </c>
      <c r="I21" s="17">
        <f>H21*K9*12</f>
        <v>5934</v>
      </c>
      <c r="J21" s="18"/>
      <c r="K21" s="19">
        <f>I21/(Q11*12)</f>
        <v>9.89</v>
      </c>
      <c r="L21" s="5"/>
      <c r="M21" s="75" t="s">
        <v>31</v>
      </c>
      <c r="N21" s="32"/>
      <c r="O21" s="32"/>
      <c r="P21" s="32"/>
      <c r="Q21" s="56">
        <v>0.2</v>
      </c>
    </row>
    <row r="22" spans="1:19" x14ac:dyDescent="0.25">
      <c r="A22" s="5"/>
      <c r="B22" s="13"/>
      <c r="C22" s="20"/>
      <c r="D22" s="21"/>
      <c r="E22" s="22"/>
      <c r="F22" s="21"/>
      <c r="G22" s="23"/>
      <c r="H22" s="24"/>
      <c r="I22" s="25"/>
      <c r="J22" s="26"/>
      <c r="K22" s="27"/>
      <c r="L22" s="5"/>
      <c r="M22" s="75" t="s">
        <v>16</v>
      </c>
      <c r="N22" s="32"/>
      <c r="O22" s="32"/>
      <c r="P22" s="32"/>
      <c r="Q22" s="32">
        <f>Q20*Q21</f>
        <v>2</v>
      </c>
    </row>
    <row r="23" spans="1:19" x14ac:dyDescent="0.25">
      <c r="A23" s="5"/>
      <c r="B23" s="13">
        <f>MAX($A$1:B22)+1</f>
        <v>4</v>
      </c>
      <c r="C23" s="65" t="s">
        <v>19</v>
      </c>
      <c r="D23" s="66"/>
      <c r="E23" s="67" t="s">
        <v>6</v>
      </c>
      <c r="F23" s="14"/>
      <c r="G23" s="1">
        <v>0.2</v>
      </c>
      <c r="H23" s="16"/>
      <c r="I23" s="17"/>
      <c r="J23" s="18"/>
      <c r="K23" s="19">
        <f>(K9+K11+K13+K21)*$G$23</f>
        <v>36.514333333333333</v>
      </c>
      <c r="L23" s="5"/>
      <c r="M23" s="32"/>
      <c r="N23" s="32"/>
      <c r="O23" s="32"/>
      <c r="P23" s="32"/>
      <c r="Q23" s="32"/>
    </row>
    <row r="24" spans="1:19" ht="15.75" thickBot="1" x14ac:dyDescent="0.3">
      <c r="A24" s="5"/>
      <c r="B24" s="13"/>
      <c r="C24" s="20"/>
      <c r="D24" s="21"/>
      <c r="E24" s="22"/>
      <c r="F24" s="21"/>
      <c r="G24" s="23"/>
      <c r="H24" s="24"/>
      <c r="I24" s="25"/>
      <c r="J24" s="26"/>
      <c r="K24" s="27"/>
      <c r="L24" s="5"/>
      <c r="M24" s="76" t="s">
        <v>34</v>
      </c>
      <c r="N24" s="41"/>
      <c r="O24" s="41"/>
      <c r="P24" s="41"/>
      <c r="Q24" s="42">
        <f>Q18/Q22</f>
        <v>750</v>
      </c>
    </row>
    <row r="25" spans="1:19" ht="16.5" thickTop="1" thickBot="1" x14ac:dyDescent="0.3">
      <c r="A25" s="5"/>
      <c r="B25" s="13">
        <f>MAX($A$1:B24)+1</f>
        <v>5</v>
      </c>
      <c r="C25" s="62" t="s">
        <v>18</v>
      </c>
      <c r="D25" s="63"/>
      <c r="E25" s="64" t="s">
        <v>6</v>
      </c>
      <c r="F25" s="43"/>
      <c r="G25" s="44"/>
      <c r="H25" s="43"/>
      <c r="I25" s="45"/>
      <c r="J25" s="46"/>
      <c r="K25" s="47">
        <f>K9+K11+K13+K21+K23</f>
        <v>219.08599999999998</v>
      </c>
      <c r="L25" s="5"/>
      <c r="P25" s="5"/>
    </row>
    <row r="26" spans="1:19" ht="15.75" thickTop="1" x14ac:dyDescent="0.25"/>
    <row r="27" spans="1:19" x14ac:dyDescent="0.25">
      <c r="C27" s="4" t="s">
        <v>35</v>
      </c>
      <c r="R27" s="5"/>
    </row>
    <row r="28" spans="1:19" x14ac:dyDescent="0.25">
      <c r="H28" s="48"/>
      <c r="R28" s="5"/>
    </row>
  </sheetData>
  <sheetProtection algorithmName="SHA-512" hashValue="JnZH9qdZZFycENfmjWxH41ZuCO22vMh/doOFedCRNLJ7nr2+Bc+Eg/b3esjy+mEEIqOeCfyGOf7tVtB85G1Sfg==" saltValue="33Mn4aF4PWTJ//uDhOTLrw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Stundensatz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dcterms:created xsi:type="dcterms:W3CDTF">2015-06-05T18:19:34Z</dcterms:created>
  <dcterms:modified xsi:type="dcterms:W3CDTF">2020-09-15T13:48:39Z</dcterms:modified>
</cp:coreProperties>
</file>