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Work\abrechnungen\Downloads\Stundensatz\"/>
    </mc:Choice>
  </mc:AlternateContent>
  <xr:revisionPtr revIDLastSave="0" documentId="13_ncr:1_{9C94125E-00A7-4731-ADDD-35134CB83800}" xr6:coauthVersionLast="47" xr6:coauthVersionMax="47" xr10:uidLastSave="{00000000-0000-0000-0000-000000000000}"/>
  <bookViews>
    <workbookView xWindow="-120" yWindow="-120" windowWidth="29040" windowHeight="15840" xr2:uid="{00000000-000D-0000-FFFF-FFFF00000000}"/>
  </bookViews>
  <sheets>
    <sheet name="Anleitung" sheetId="4" r:id="rId1"/>
    <sheet name="Rechner" sheetId="1" r:id="rId2"/>
    <sheet name="DB" sheetId="2" state="hidden" r:id="rId3"/>
  </sheets>
  <definedNames>
    <definedName name="Al">Rechner!$B$7</definedName>
    <definedName name="Ein">Rechner!$B$8</definedName>
    <definedName name="Kan">Rechner!$B$6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F26" i="1"/>
  <c r="C27" i="2" l="1"/>
  <c r="C26" i="2"/>
  <c r="C25" i="2"/>
  <c r="C24" i="2"/>
  <c r="C23" i="2"/>
  <c r="C22" i="2"/>
  <c r="C21" i="2"/>
  <c r="C20" i="2"/>
  <c r="C19" i="2"/>
  <c r="C18" i="2"/>
  <c r="C17" i="2"/>
  <c r="C16" i="2"/>
  <c r="C15" i="2"/>
  <c r="C14" i="2"/>
  <c r="C13" i="2"/>
  <c r="C12" i="2"/>
  <c r="C11" i="2"/>
  <c r="C10" i="2"/>
  <c r="C9" i="2"/>
  <c r="C8" i="2"/>
  <c r="C7" i="2"/>
  <c r="C6" i="2"/>
  <c r="C5" i="2"/>
  <c r="C4" i="2"/>
  <c r="C3" i="2"/>
  <c r="C2" i="2"/>
  <c r="F27" i="1" l="1"/>
  <c r="G27" i="1"/>
  <c r="F11" i="1"/>
  <c r="J17" i="1"/>
  <c r="F24" i="1"/>
  <c r="J9" i="1"/>
  <c r="J6" i="1"/>
  <c r="J13" i="1" l="1"/>
  <c r="F28" i="1"/>
  <c r="J18" i="1" l="1"/>
  <c r="F14" i="1"/>
  <c r="F16" i="1" s="1"/>
  <c r="F30" i="1" s="1"/>
  <c r="N7" i="1" l="1"/>
  <c r="N6" i="1" s="1"/>
</calcChain>
</file>

<file path=xl/sharedStrings.xml><?xml version="1.0" encoding="utf-8"?>
<sst xmlns="http://schemas.openxmlformats.org/spreadsheetml/2006/main" count="111" uniqueCount="104">
  <si>
    <t>Aargau</t>
  </si>
  <si>
    <t>Kanton</t>
  </si>
  <si>
    <t>Appenzell Ausserrhoden</t>
  </si>
  <si>
    <t>Appenzell Innerrhoden</t>
  </si>
  <si>
    <t>Basel-Landschaft</t>
  </si>
  <si>
    <t>Basel-Stadt</t>
  </si>
  <si>
    <t>Bern</t>
  </si>
  <si>
    <t>Freiburg</t>
  </si>
  <si>
    <t>Genf</t>
  </si>
  <si>
    <t>Glarus</t>
  </si>
  <si>
    <t>Graubünden</t>
  </si>
  <si>
    <t>Jura</t>
  </si>
  <si>
    <t>Luzern</t>
  </si>
  <si>
    <t>Neuenburg</t>
  </si>
  <si>
    <t>Nidwalden</t>
  </si>
  <si>
    <t>Obwalden</t>
  </si>
  <si>
    <t>Schaffhausen</t>
  </si>
  <si>
    <t>Schwyz</t>
  </si>
  <si>
    <t>Solothurn</t>
  </si>
  <si>
    <t>St. Gallen</t>
  </si>
  <si>
    <t>Tessin</t>
  </si>
  <si>
    <t>Thurgau</t>
  </si>
  <si>
    <t xml:space="preserve">Uri </t>
  </si>
  <si>
    <t xml:space="preserve">Waadt </t>
  </si>
  <si>
    <t xml:space="preserve">Wallis </t>
  </si>
  <si>
    <t xml:space="preserve">Zug </t>
  </si>
  <si>
    <t xml:space="preserve">Zürich </t>
  </si>
  <si>
    <t>Feiertage</t>
  </si>
  <si>
    <t xml:space="preserve">Durchschnitliche Einkommenssteuersätze </t>
  </si>
  <si>
    <t>Beitrag an die kantonale FAK in %</t>
  </si>
  <si>
    <t>Pensionskasse</t>
  </si>
  <si>
    <t>Ja/Nein</t>
  </si>
  <si>
    <t>Ja</t>
  </si>
  <si>
    <t>Nein</t>
  </si>
  <si>
    <t>Ihren Kanton:</t>
  </si>
  <si>
    <t>Ihr Alter:</t>
  </si>
  <si>
    <t>Büromiete:</t>
  </si>
  <si>
    <t>Nebenkosten:</t>
  </si>
  <si>
    <t>Material:</t>
  </si>
  <si>
    <t>Kundenakquisition:</t>
  </si>
  <si>
    <t>Weiterbildung:</t>
  </si>
  <si>
    <t>(Wert auswählen)</t>
  </si>
  <si>
    <t>(Break-even-Punkt)</t>
  </si>
  <si>
    <t xml:space="preserve">Zwischentotal </t>
  </si>
  <si>
    <t>Reserveprozentsatz:</t>
  </si>
  <si>
    <t>Total Reserven:</t>
  </si>
  <si>
    <t>(optional, normalerweise bis zu 20%)</t>
  </si>
  <si>
    <t>(vor Steuern und Abgaben)</t>
  </si>
  <si>
    <t>Sozialversicherung:</t>
  </si>
  <si>
    <t>Inkl. Pensionskassenbeitrag?</t>
  </si>
  <si>
    <t>Ihr Zieleinkommen:</t>
  </si>
  <si>
    <t>Netto Jahreseinkommen:</t>
  </si>
  <si>
    <t>Zwischentotal:</t>
  </si>
  <si>
    <t>Pensionskassenbeitrag:</t>
  </si>
  <si>
    <t>Einkommenssteuer:</t>
  </si>
  <si>
    <t>(Sozialversicherungsbeiträge und Steuern)</t>
  </si>
  <si>
    <t>(nach Steuern und Abgaben)</t>
  </si>
  <si>
    <t>Schritt 1. Persönliche Eingaben</t>
  </si>
  <si>
    <t>Anzahl Wochenenden pro Jahr</t>
  </si>
  <si>
    <t>Arbeitstage pro Woche:</t>
  </si>
  <si>
    <t>Urlaubstage pro Jahr:</t>
  </si>
  <si>
    <t>Weiterbildungstage pro Jahr:</t>
  </si>
  <si>
    <t>Arbeitstage pro Jahr:</t>
  </si>
  <si>
    <t>Anzahl der Feiertage in Ihrem Kanton:</t>
  </si>
  <si>
    <t>Arbeitsstunden pro Tag:</t>
  </si>
  <si>
    <t>Schritt 4. Stundensatz</t>
  </si>
  <si>
    <t>Kalendertage pro Jahr:</t>
  </si>
  <si>
    <t>Durchschnittliches Monatseinkommen:</t>
  </si>
  <si>
    <t>Stundensatz:</t>
  </si>
  <si>
    <t>Schritt 3. Arbeitzeiten</t>
  </si>
  <si>
    <t>(1-7)</t>
  </si>
  <si>
    <t>(AHV/IV/EO, VK, FZ)</t>
  </si>
  <si>
    <t>(0% - 100%)</t>
  </si>
  <si>
    <t>(Wohnung, Office, Open-Space etc.)</t>
  </si>
  <si>
    <t>(Elektrizität, Heizung, Internet, Telefon etc.)</t>
  </si>
  <si>
    <t>(Ausrüstung, Software, Schreibwaren etc.)</t>
  </si>
  <si>
    <t>(Werbung, Meetings etc.)</t>
  </si>
  <si>
    <t>(Bücher, Zeitschriften, Kurse, Schulungen etc.)</t>
  </si>
  <si>
    <t>(nach Kursdauer)</t>
  </si>
  <si>
    <t>(i.D. 10 Tage)</t>
  </si>
  <si>
    <t>(auswählen)</t>
  </si>
  <si>
    <t>Alter</t>
  </si>
  <si>
    <t>Ansatz in Prozent des koordinierten Lohnes</t>
  </si>
  <si>
    <r>
      <t>Kalkulation des Stundensatzes auf Basis des geplanten</t>
    </r>
    <r>
      <rPr>
        <b/>
        <sz val="12"/>
        <color theme="9"/>
        <rFont val="Aller"/>
        <scheme val="minor"/>
      </rPr>
      <t xml:space="preserve"> jährlichen Einkommens und der Ausgaben</t>
    </r>
    <r>
      <rPr>
        <sz val="12"/>
        <color theme="9"/>
        <rFont val="Aller"/>
        <scheme val="minor"/>
      </rPr>
      <t xml:space="preserve">. </t>
    </r>
  </si>
  <si>
    <t>(Brutto pro Jahr)</t>
  </si>
  <si>
    <t>Brutto Freelancer-Einkommen:</t>
  </si>
  <si>
    <t>(i.d.R. 4 Wochen - 20 Tage)</t>
  </si>
  <si>
    <t>Krankheitstage pro Jahr:</t>
  </si>
  <si>
    <t>Verrechenbare Stunden pro Tag:</t>
  </si>
  <si>
    <t>Verrechenbare Stunden pro Jahr:</t>
  </si>
  <si>
    <t>Stundensatzrechner für Selbständige/Freelancer</t>
  </si>
  <si>
    <t>(für Nebensaison)</t>
  </si>
  <si>
    <t>Verrechenbarkeit:</t>
  </si>
  <si>
    <t>Anleitung zum Rechner</t>
  </si>
  <si>
    <t>Beschreibung</t>
  </si>
  <si>
    <t>Schritt 2.1. Ausgaben</t>
  </si>
  <si>
    <t>Schritt 2.2. Sozialausgaben und Steuern</t>
  </si>
  <si>
    <t>Stundensatzrechner für Selbständige/Freelancer berechnet den Stundensatz basierend auf dem Zieleinkommen, den Arbeitskosten und der effektiven Arbeitszeit. Der Rechner kalkuliert automatisch Steuern und Gebühren, Feiertage sowie Zwischen- und Gesamtsummen. Das Zieleinkommen entspricht dem Bruttolohn, der in der Regel als Verhandlungsbasis zwischen Arbeitnehmer und Arbeitgeber dient.
Der Rechner berechnet den Stundensatz, den ein Freelancer haben müsste, um das gleiche Bruttoeinkommen (Zieleinkommen), wie in einem Angestelltenverhältnis.</t>
  </si>
  <si>
    <t>Schritt 2.2. Sozialabgaben und Steuern</t>
  </si>
  <si>
    <t>In diesem Abschnitt wird Ihre effektive Arbeitszeit berechnet. Bitte geben Sie an, wie viele Tage pro Woche Sie arbeiten, wie viele Arbeitsstunden Sie pro Tag haben und wie effektiv Sie diese nutzen (Verrechenbarkeit). Geben Sie auch die gewünschte Anzahl an Urlaubstagen, Krankheitstagen und Tagen an, an denen Sie sich der Weiterbildung widmen werden.
Hinweis zur Verrechenbarkeit: Bedenken Sie, dass sie als Freelancer selten alle Stunden eines Projektes aufschreiben und entsprechend verrechnen können. Auch müssen Sie andere nicht verrechenbare Zeit berücksichtigen (z.B. Kundenakquisition). Die Verrechenbarkeit ist sehr individuell. Der Default-Wert von 60% im Rechner ist jedoch, gemäss unserer Erfahrung, eher hoch.</t>
  </si>
  <si>
    <t>Am Ende erhalten Sie den berechneten Stundensatz, den man dem Kunden verrechnen sollte, um das Zieleinkommen vom Anfang zu erhalten.</t>
  </si>
  <si>
    <t>Die Berechnung des Nettoeinkommens (nach Sozialabgaben und Steuern; nicht zu verwechseln mit dem Nettolohn im Lohnausweis) gibt Ihnen einen Hinweis darauf, wie viel am Schluss netto übrig bleibt. 
Anmerkung zu den Sozialangaben und Steuern: Für die Berechnung des Stundensatzes spielen diese Abzüge keine Rolle, der Netto-Wert soll lediglich einen ungefähren Hinweis geben, wie hoch das effektive Einkommen nach allen Abzügen ist. Diese Abzüge sind nicht exakt, da beispielsweise der Steuersatz auf Einkommen je nach Progression und je nach Wohnort unterschiedlich ausfallen kann. Dieser Rechner zeigt die Steuern daher nur ungefähr. Ein Freelancer kann auch via Kapitalgesellschaft Leistungen an Kunden erbringen. In einem solchen Fall stimmen die Steuerabzüge in diesem Rechner nicht bzw. die Abweichungen können noch grösser sein.</t>
  </si>
  <si>
    <t xml:space="preserve">Bitte geben Sie Ihr Alter und den Kanton Ihres Wohnsitzes an. Diese Informationen beeinflussen die Berechnung der Steuern und Sozialabgaben. Zusätzlich geben Sie bitte an, wie hoch Ihr Zieleinkommen ist (vor Steuern). </t>
  </si>
  <si>
    <t>In diesem Abschnitt müssen Sie angeben, wie viel Sie tatsächlich für die Organisation Ihres Arbeitsprozesses ausgeben (Miete, Nebenkosten, Arbeitsmaterialien). Weiterhin müssen Sie die Ausgaben für Werbung zur Kundengewinnung sowie die Kosten für Literatur und Kurse zur Weiterbildung angeben.
Zusätzlich sollten Sie den Anteil des Einkommens (Reserveprozentsatz) festlegen, der in die Reserve fliessen soll. Die Reserve ist Geld, das zur Deckung von Ausgaben verwendet werden kann, wenn es wenige Kunden gibt.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</si>
</sst>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CHF-807]\ #\'##0.00"/>
    <numFmt numFmtId="165" formatCode="[$CHF-807]\ #,##0.00"/>
  </numFmts>
  <fonts count="25">
    <font>
      <sz val="10"/>
      <color theme="1"/>
      <name val="Aller"/>
      <family val="2"/>
      <scheme val="minor"/>
    </font>
    <font>
      <sz val="8"/>
      <name val="Aller"/>
      <family val="2"/>
      <scheme val="minor"/>
    </font>
    <font>
      <sz val="11"/>
      <color theme="1"/>
      <name val="Aller"/>
      <family val="2"/>
      <scheme val="minor"/>
    </font>
    <font>
      <b/>
      <sz val="11"/>
      <color theme="0"/>
      <name val="Aller"/>
      <scheme val="minor"/>
    </font>
    <font>
      <i/>
      <sz val="10"/>
      <name val="Шрифт основного тексту"/>
      <family val="2"/>
      <charset val="204"/>
    </font>
    <font>
      <sz val="10"/>
      <name val="Шрифт основного тексту"/>
      <family val="2"/>
      <charset val="204"/>
    </font>
    <font>
      <sz val="11"/>
      <color theme="2"/>
      <name val="Aller"/>
      <family val="2"/>
      <scheme val="minor"/>
    </font>
    <font>
      <sz val="10"/>
      <color theme="1"/>
      <name val="Aller"/>
      <family val="2"/>
      <scheme val="minor"/>
    </font>
    <font>
      <sz val="10"/>
      <color theme="1"/>
      <name val="Aller"/>
      <scheme val="minor"/>
    </font>
    <font>
      <sz val="18"/>
      <name val="Aller Light"/>
      <scheme val="major"/>
    </font>
    <font>
      <b/>
      <sz val="24"/>
      <name val="Aller Light"/>
      <scheme val="major"/>
    </font>
    <font>
      <i/>
      <sz val="10"/>
      <color rgb="FF7F7F7F"/>
      <name val="Aller"/>
      <scheme val="minor"/>
    </font>
    <font>
      <b/>
      <sz val="10"/>
      <color theme="4"/>
      <name val="Aller"/>
      <scheme val="minor"/>
    </font>
    <font>
      <sz val="10"/>
      <name val="Aller"/>
      <scheme val="minor"/>
    </font>
    <font>
      <b/>
      <sz val="10"/>
      <color theme="0"/>
      <name val="Aller"/>
      <scheme val="minor"/>
    </font>
    <font>
      <sz val="12"/>
      <color theme="9"/>
      <name val="Aller"/>
      <scheme val="minor"/>
    </font>
    <font>
      <sz val="10"/>
      <color theme="6"/>
      <name val="Aller"/>
      <scheme val="minor"/>
    </font>
    <font>
      <b/>
      <sz val="10"/>
      <color theme="6"/>
      <name val="Aller"/>
      <scheme val="minor"/>
    </font>
    <font>
      <b/>
      <sz val="20"/>
      <color theme="0"/>
      <name val="Aller"/>
      <scheme val="minor"/>
    </font>
    <font>
      <b/>
      <sz val="16"/>
      <name val="Aller Light"/>
      <scheme val="major"/>
    </font>
    <font>
      <u/>
      <sz val="10"/>
      <color theme="10"/>
      <name val="Aller"/>
      <family val="2"/>
      <scheme val="minor"/>
    </font>
    <font>
      <u/>
      <sz val="10"/>
      <color theme="0"/>
      <name val="Aller"/>
      <family val="2"/>
      <scheme val="minor"/>
    </font>
    <font>
      <b/>
      <sz val="12"/>
      <color theme="9"/>
      <name val="Aller"/>
      <scheme val="minor"/>
    </font>
    <font>
      <b/>
      <sz val="12"/>
      <color theme="1"/>
      <name val="Aller"/>
      <scheme val="minor"/>
    </font>
    <font>
      <sz val="10"/>
      <color rgb="FF7F7F7F"/>
      <name val="Aller"/>
      <scheme val="minor"/>
    </font>
  </fonts>
  <fills count="7">
    <fill>
      <patternFill patternType="none"/>
    </fill>
    <fill>
      <patternFill patternType="gray125"/>
    </fill>
    <fill>
      <patternFill patternType="solid">
        <fgColor theme="0" tint="-4.9989318521683403E-2"/>
        <bgColor indexed="64"/>
      </patternFill>
    </fill>
    <fill>
      <patternFill patternType="solid">
        <fgColor theme="8"/>
        <bgColor indexed="64"/>
      </patternFill>
    </fill>
    <fill>
      <patternFill patternType="solid">
        <fgColor theme="3"/>
        <bgColor indexed="64"/>
      </patternFill>
    </fill>
    <fill>
      <patternFill patternType="solid">
        <fgColor theme="3" tint="0.79998168889431442"/>
        <bgColor indexed="64"/>
      </patternFill>
    </fill>
    <fill>
      <patternFill patternType="solid">
        <fgColor rgb="FFFE7300"/>
        <bgColor indexed="64"/>
      </patternFill>
    </fill>
  </fills>
  <borders count="34">
    <border>
      <left/>
      <right/>
      <top/>
      <bottom/>
      <diagonal/>
    </border>
    <border>
      <left/>
      <right/>
      <top/>
      <bottom style="thick">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3"/>
      </bottom>
      <diagonal/>
    </border>
    <border>
      <left/>
      <right/>
      <top/>
      <bottom style="mediumDashed">
        <color theme="4"/>
      </bottom>
      <diagonal/>
    </border>
    <border>
      <left style="medium">
        <color theme="3"/>
      </left>
      <right style="medium">
        <color theme="3"/>
      </right>
      <top style="medium">
        <color theme="3"/>
      </top>
      <bottom style="medium">
        <color theme="3"/>
      </bottom>
      <diagonal/>
    </border>
    <border>
      <left style="thin">
        <color theme="9"/>
      </left>
      <right style="thin">
        <color theme="9"/>
      </right>
      <top style="thin">
        <color theme="9"/>
      </top>
      <bottom style="thin">
        <color theme="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0" tint="-4.9989318521683403E-2"/>
      </bottom>
      <diagonal/>
    </border>
    <border>
      <left style="thin">
        <color theme="0"/>
      </left>
      <right style="thin">
        <color theme="0"/>
      </right>
      <top/>
      <bottom style="thin">
        <color theme="0"/>
      </bottom>
      <diagonal/>
    </border>
    <border>
      <left style="thin">
        <color theme="0"/>
      </left>
      <right style="thin">
        <color theme="0"/>
      </right>
      <top/>
      <bottom style="medium">
        <color theme="0" tint="-4.9989318521683403E-2"/>
      </bottom>
      <diagonal/>
    </border>
    <border>
      <left/>
      <right style="thin">
        <color theme="0"/>
      </right>
      <top style="thin">
        <color theme="0"/>
      </top>
      <bottom style="medium">
        <color theme="0" tint="-4.9989318521683403E-2"/>
      </bottom>
      <diagonal/>
    </border>
    <border>
      <left/>
      <right style="thin">
        <color theme="0"/>
      </right>
      <top style="medium">
        <color theme="0" tint="-4.9989318521683403E-2"/>
      </top>
      <bottom style="medium">
        <color theme="0" tint="-4.9989318521683403E-2"/>
      </bottom>
      <diagonal/>
    </border>
    <border>
      <left style="thin">
        <color theme="0"/>
      </left>
      <right style="thin">
        <color theme="0"/>
      </right>
      <top style="medium">
        <color theme="0" tint="-4.9989318521683403E-2"/>
      </top>
      <bottom style="medium">
        <color theme="0" tint="-4.9989318521683403E-2"/>
      </bottom>
      <diagonal/>
    </border>
    <border>
      <left style="thin">
        <color theme="0"/>
      </left>
      <right/>
      <top style="medium">
        <color theme="0" tint="-4.9989318521683403E-2"/>
      </top>
      <bottom style="medium">
        <color theme="0" tint="-4.9989318521683403E-2"/>
      </bottom>
      <diagonal/>
    </border>
    <border>
      <left/>
      <right/>
      <top/>
      <bottom style="thin">
        <color theme="6"/>
      </bottom>
      <diagonal/>
    </border>
    <border>
      <left/>
      <right/>
      <top/>
      <bottom style="thin">
        <color theme="4"/>
      </bottom>
      <diagonal/>
    </border>
    <border>
      <left/>
      <right/>
      <top/>
      <bottom style="thin">
        <color theme="0" tint="-4.9989318521683403E-2"/>
      </bottom>
      <diagonal/>
    </border>
    <border>
      <left style="thin">
        <color theme="0"/>
      </left>
      <right/>
      <top style="thin">
        <color theme="6"/>
      </top>
      <bottom/>
      <diagonal/>
    </border>
    <border>
      <left/>
      <right/>
      <top/>
      <bottom style="thin">
        <color theme="0"/>
      </bottom>
      <diagonal/>
    </border>
    <border>
      <left style="thin">
        <color theme="0"/>
      </left>
      <right/>
      <top/>
      <bottom style="medium">
        <color theme="3"/>
      </bottom>
      <diagonal/>
    </border>
    <border>
      <left/>
      <right style="thin">
        <color theme="0"/>
      </right>
      <top style="medium">
        <color theme="3"/>
      </top>
      <bottom/>
      <diagonal/>
    </border>
    <border>
      <left/>
      <right style="thin">
        <color theme="0"/>
      </right>
      <top/>
      <bottom style="medium">
        <color theme="3"/>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ck">
        <color theme="0"/>
      </top>
      <bottom style="thin">
        <color theme="0"/>
      </bottom>
      <diagonal/>
    </border>
    <border>
      <left style="thin">
        <color theme="3"/>
      </left>
      <right style="thin">
        <color theme="3"/>
      </right>
      <top style="thin">
        <color theme="3"/>
      </top>
      <bottom style="thin">
        <color theme="3"/>
      </bottom>
      <diagonal/>
    </border>
  </borders>
  <cellStyleXfs count="14">
    <xf numFmtId="0" fontId="0" fillId="0" borderId="8"/>
    <xf numFmtId="9" fontId="2" fillId="0" borderId="0" applyFont="0" applyFill="0" applyBorder="0" applyAlignment="0" applyProtection="0"/>
    <xf numFmtId="0" fontId="10" fillId="0" borderId="1" applyNumberFormat="0" applyFill="0" applyAlignment="0" applyProtection="0"/>
    <xf numFmtId="0" fontId="9" fillId="0" borderId="4" applyNumberFormat="0" applyFill="0" applyAlignment="0" applyProtection="0"/>
    <xf numFmtId="0" fontId="4" fillId="2" borderId="5" applyNumberFormat="0" applyAlignment="0">
      <protection locked="0"/>
    </xf>
    <xf numFmtId="165" fontId="17" fillId="5" borderId="16" applyAlignment="0">
      <protection hidden="1"/>
    </xf>
    <xf numFmtId="165" fontId="13" fillId="2" borderId="2" applyAlignment="0">
      <protection locked="0"/>
    </xf>
    <xf numFmtId="0" fontId="14" fillId="4" borderId="6" applyNumberFormat="0" applyAlignment="0">
      <protection hidden="1"/>
    </xf>
    <xf numFmtId="0" fontId="6" fillId="4" borderId="3" applyNumberFormat="0" applyAlignment="0" applyProtection="0"/>
    <xf numFmtId="0" fontId="11" fillId="0" borderId="18" applyNumberFormat="0" applyFill="0" applyAlignment="0" applyProtection="0"/>
    <xf numFmtId="0" fontId="12" fillId="0" borderId="17" applyNumberFormat="0" applyAlignment="0" applyProtection="0"/>
    <xf numFmtId="0" fontId="16" fillId="0" borderId="16" applyNumberFormat="0" applyAlignment="0" applyProtection="0"/>
    <xf numFmtId="0" fontId="15" fillId="0" borderId="0" applyNumberFormat="0" applyFill="0" applyBorder="0" applyAlignment="0" applyProtection="0"/>
    <xf numFmtId="0" fontId="20" fillId="0" borderId="8" applyNumberFormat="0" applyFill="0" applyBorder="0" applyAlignment="0" applyProtection="0"/>
  </cellStyleXfs>
  <cellXfs count="62">
    <xf numFmtId="0" fontId="0" fillId="0" borderId="8" xfId="0"/>
    <xf numFmtId="0" fontId="4" fillId="2" borderId="5" xfId="4" applyAlignment="1">
      <alignment horizontal="right"/>
      <protection locked="0"/>
    </xf>
    <xf numFmtId="165" fontId="13" fillId="2" borderId="2" xfId="6">
      <protection locked="0"/>
    </xf>
    <xf numFmtId="164" fontId="0" fillId="0" borderId="8" xfId="0" applyNumberFormat="1"/>
    <xf numFmtId="0" fontId="11" fillId="0" borderId="18" xfId="9"/>
    <xf numFmtId="165" fontId="14" fillId="4" borderId="6" xfId="7" applyNumberFormat="1">
      <protection hidden="1"/>
    </xf>
    <xf numFmtId="9" fontId="5" fillId="2" borderId="2" xfId="1" applyFont="1" applyFill="1" applyBorder="1"/>
    <xf numFmtId="0" fontId="11" fillId="0" borderId="0" xfId="9" applyFill="1" applyBorder="1"/>
    <xf numFmtId="165" fontId="17" fillId="5" borderId="16" xfId="5">
      <protection hidden="1"/>
    </xf>
    <xf numFmtId="0" fontId="7" fillId="0" borderId="8" xfId="0" applyFont="1"/>
    <xf numFmtId="0" fontId="8" fillId="0" borderId="8" xfId="0" applyFont="1"/>
    <xf numFmtId="0" fontId="15" fillId="0" borderId="0" xfId="12"/>
    <xf numFmtId="1" fontId="17" fillId="5" borderId="16" xfId="5" applyNumberFormat="1">
      <protection hidden="1"/>
    </xf>
    <xf numFmtId="2" fontId="13" fillId="2" borderId="2" xfId="6" applyNumberFormat="1">
      <protection locked="0"/>
    </xf>
    <xf numFmtId="1" fontId="13" fillId="2" borderId="2" xfId="6" applyNumberFormat="1">
      <protection locked="0"/>
    </xf>
    <xf numFmtId="0" fontId="0" fillId="0" borderId="7" xfId="0" applyBorder="1"/>
    <xf numFmtId="0" fontId="16" fillId="0" borderId="16" xfId="11"/>
    <xf numFmtId="0" fontId="16" fillId="0" borderId="16" xfId="11" applyAlignment="1"/>
    <xf numFmtId="0" fontId="12" fillId="0" borderId="17" xfId="10" applyAlignment="1"/>
    <xf numFmtId="0" fontId="12" fillId="0" borderId="17" xfId="10"/>
    <xf numFmtId="9" fontId="13" fillId="2" borderId="2" xfId="1" applyFont="1" applyFill="1" applyBorder="1"/>
    <xf numFmtId="2" fontId="14" fillId="4" borderId="6" xfId="7" applyNumberFormat="1">
      <protection hidden="1"/>
    </xf>
    <xf numFmtId="0" fontId="0" fillId="0" borderId="10" xfId="0" applyBorder="1"/>
    <xf numFmtId="0" fontId="7" fillId="0" borderId="9" xfId="0" applyFont="1" applyBorder="1"/>
    <xf numFmtId="0" fontId="7" fillId="0" borderId="11" xfId="0" applyFont="1" applyBorder="1"/>
    <xf numFmtId="0" fontId="11" fillId="0" borderId="12" xfId="9" applyBorder="1"/>
    <xf numFmtId="0" fontId="11" fillId="0" borderId="13" xfId="9" applyBorder="1"/>
    <xf numFmtId="164" fontId="8" fillId="0" borderId="9" xfId="0" applyNumberFormat="1" applyFont="1" applyBorder="1"/>
    <xf numFmtId="164" fontId="8" fillId="0" borderId="14" xfId="0" applyNumberFormat="1" applyFont="1" applyBorder="1" applyAlignment="1">
      <alignment wrapText="1"/>
    </xf>
    <xf numFmtId="0" fontId="8" fillId="0" borderId="10" xfId="0" applyFont="1" applyBorder="1"/>
    <xf numFmtId="0" fontId="8" fillId="0" borderId="14" xfId="0" applyFont="1" applyBorder="1"/>
    <xf numFmtId="0" fontId="16" fillId="0" borderId="15" xfId="11" applyBorder="1" applyAlignment="1">
      <alignment wrapText="1"/>
    </xf>
    <xf numFmtId="0" fontId="8" fillId="0" borderId="9" xfId="0" applyFont="1" applyBorder="1" applyAlignment="1">
      <alignment wrapText="1"/>
    </xf>
    <xf numFmtId="0" fontId="8" fillId="0" borderId="9" xfId="0" applyFont="1" applyBorder="1"/>
    <xf numFmtId="0" fontId="0" fillId="0" borderId="9" xfId="0" applyBorder="1"/>
    <xf numFmtId="0" fontId="0" fillId="0" borderId="14" xfId="0" applyBorder="1"/>
    <xf numFmtId="0" fontId="11" fillId="0" borderId="18" xfId="9" applyFill="1"/>
    <xf numFmtId="0" fontId="0" fillId="0" borderId="24" xfId="0" applyBorder="1"/>
    <xf numFmtId="0" fontId="0" fillId="0" borderId="25" xfId="0" applyBorder="1"/>
    <xf numFmtId="0" fontId="0" fillId="0" borderId="26" xfId="0" applyBorder="1"/>
    <xf numFmtId="9" fontId="0" fillId="0" borderId="27" xfId="1" applyFont="1" applyBorder="1"/>
    <xf numFmtId="9" fontId="0" fillId="0" borderId="28" xfId="1" applyFont="1" applyBorder="1"/>
    <xf numFmtId="9" fontId="0" fillId="0" borderId="29" xfId="1" applyFont="1" applyBorder="1"/>
    <xf numFmtId="1" fontId="0" fillId="0" borderId="7" xfId="1" applyNumberFormat="1" applyFont="1" applyBorder="1"/>
    <xf numFmtId="0" fontId="0" fillId="0" borderId="30" xfId="0" applyBorder="1"/>
    <xf numFmtId="0" fontId="0" fillId="0" borderId="31" xfId="0" applyBorder="1"/>
    <xf numFmtId="0" fontId="0" fillId="0" borderId="20" xfId="0" applyBorder="1"/>
    <xf numFmtId="10" fontId="0" fillId="0" borderId="7" xfId="1" applyNumberFormat="1" applyFont="1" applyBorder="1"/>
    <xf numFmtId="0" fontId="0" fillId="0" borderId="32" xfId="0" applyBorder="1"/>
    <xf numFmtId="0" fontId="21" fillId="0" borderId="26" xfId="13" applyFont="1" applyBorder="1"/>
    <xf numFmtId="0" fontId="10" fillId="0" borderId="1" xfId="2" applyAlignment="1"/>
    <xf numFmtId="0" fontId="13" fillId="0" borderId="30" xfId="12" applyFont="1" applyFill="1" applyBorder="1" applyAlignment="1">
      <alignment wrapText="1"/>
    </xf>
    <xf numFmtId="0" fontId="24" fillId="0" borderId="18" xfId="9" applyFont="1" applyFill="1" applyAlignment="1">
      <alignment vertical="top" wrapText="1"/>
    </xf>
    <xf numFmtId="0" fontId="23" fillId="0" borderId="25" xfId="0" applyFont="1" applyBorder="1"/>
    <xf numFmtId="0" fontId="0" fillId="6" borderId="33" xfId="0" applyFill="1" applyBorder="1"/>
    <xf numFmtId="0" fontId="9" fillId="0" borderId="4" xfId="3" applyAlignment="1">
      <alignment horizontal="left"/>
    </xf>
    <xf numFmtId="0" fontId="10" fillId="0" borderId="1" xfId="2" applyAlignment="1">
      <alignment horizontal="left"/>
    </xf>
    <xf numFmtId="0" fontId="19" fillId="0" borderId="19" xfId="10" applyFont="1" applyBorder="1" applyAlignment="1">
      <alignment horizontal="left"/>
    </xf>
    <xf numFmtId="0" fontId="19" fillId="0" borderId="21" xfId="10" applyFont="1" applyBorder="1" applyAlignment="1">
      <alignment horizontal="left"/>
    </xf>
    <xf numFmtId="165" fontId="18" fillId="4" borderId="22" xfId="7" applyNumberFormat="1" applyFont="1" applyBorder="1" applyAlignment="1">
      <alignment horizontal="center" vertical="center"/>
      <protection hidden="1"/>
    </xf>
    <xf numFmtId="165" fontId="18" fillId="4" borderId="23" xfId="7" applyNumberFormat="1" applyFont="1" applyBorder="1" applyAlignment="1">
      <alignment horizontal="center" vertical="center"/>
      <protection hidden="1"/>
    </xf>
    <xf numFmtId="0" fontId="3" fillId="3" borderId="8" xfId="0" applyFont="1" applyFill="1" applyAlignment="1">
      <alignment horizontal="center"/>
    </xf>
  </cellXfs>
  <cellStyles count="14">
    <cellStyle name="Calculation" xfId="5" builtinId="22" customBuiltin="1"/>
    <cellStyle name="Check Cell" xfId="7" builtinId="23" customBuiltin="1"/>
    <cellStyle name="Explanatory Text" xfId="9" builtinId="53" customBuiltin="1"/>
    <cellStyle name="Good" xfId="10" builtinId="26" customBuiltin="1"/>
    <cellStyle name="Heading 1" xfId="2" builtinId="16" customBuiltin="1"/>
    <cellStyle name="Heading 2" xfId="3" builtinId="17" customBuiltin="1"/>
    <cellStyle name="Hyperlink" xfId="13" builtinId="8"/>
    <cellStyle name="Input" xfId="4" builtinId="20" customBuiltin="1"/>
    <cellStyle name="Linked Cell" xfId="6" builtinId="24" customBuiltin="1"/>
    <cellStyle name="Neutral" xfId="11" builtinId="28" customBuiltin="1"/>
    <cellStyle name="Normal" xfId="0" builtinId="0" customBuiltin="1"/>
    <cellStyle name="Note" xfId="8" builtinId="10" customBuiltin="1"/>
    <cellStyle name="Percent" xfId="1" builtinId="5"/>
    <cellStyle name="Warning Text" xfId="12" builtinId="11" customBuiltin="1"/>
  </cellStyles>
  <dxfs count="19">
    <dxf>
      <font>
        <b val="0"/>
        <i val="0"/>
        <strike val="0"/>
        <condense val="0"/>
        <extend val="0"/>
        <outline val="0"/>
        <shadow val="0"/>
        <u val="none"/>
        <vertAlign val="baseline"/>
        <sz val="11"/>
        <color theme="1"/>
        <name val="Aller"/>
        <family val="2"/>
        <scheme val="minor"/>
      </font>
      <border diagonalUp="0" diagonalDown="0">
        <left style="thin">
          <color theme="9"/>
        </left>
        <right style="thin">
          <color theme="9"/>
        </right>
        <top/>
        <bottom/>
        <vertical/>
        <horizontal/>
      </border>
    </dxf>
    <dxf>
      <font>
        <b val="0"/>
        <i val="0"/>
        <strike val="0"/>
        <condense val="0"/>
        <extend val="0"/>
        <outline val="0"/>
        <shadow val="0"/>
        <u val="none"/>
        <vertAlign val="baseline"/>
        <sz val="11"/>
        <color theme="1"/>
        <name val="Aller"/>
        <family val="2"/>
        <scheme val="minor"/>
      </font>
    </dxf>
    <dxf>
      <font>
        <strike val="0"/>
        <outline val="0"/>
        <shadow val="0"/>
        <u/>
        <vertAlign val="baseline"/>
        <sz val="10"/>
        <color theme="0"/>
        <name val="Aller"/>
        <family val="2"/>
        <scheme val="minor"/>
      </font>
    </dxf>
    <dxf>
      <border diagonalUp="0" diagonalDown="0">
        <left style="thin">
          <color theme="9"/>
        </left>
        <right style="thin">
          <color theme="9"/>
        </right>
        <top style="thin">
          <color theme="9"/>
        </top>
        <bottom style="thin">
          <color theme="9"/>
        </bottom>
        <vertical style="thin">
          <color theme="9"/>
        </vertical>
        <horizontal style="thin">
          <color theme="9"/>
        </horizontal>
      </border>
    </dxf>
    <dxf>
      <border diagonalUp="0" diagonalDown="0">
        <left style="thin">
          <color theme="9"/>
        </left>
        <right style="thin">
          <color theme="9"/>
        </right>
        <top style="thin">
          <color theme="9"/>
        </top>
        <bottom style="thin">
          <color theme="9"/>
        </bottom>
        <vertical style="thin">
          <color theme="9"/>
        </vertical>
        <horizontal style="thin">
          <color theme="9"/>
        </horizontal>
      </border>
    </dxf>
    <dxf>
      <font>
        <b val="0"/>
        <i val="0"/>
        <strike val="0"/>
        <condense val="0"/>
        <extend val="0"/>
        <outline val="0"/>
        <shadow val="0"/>
        <u val="none"/>
        <vertAlign val="baseline"/>
        <sz val="11"/>
        <color theme="1"/>
        <name val="Aller"/>
        <family val="2"/>
        <scheme val="minor"/>
      </font>
      <numFmt numFmtId="14" formatCode="0.00%"/>
      <border diagonalUp="0" diagonalDown="0" outline="0">
        <left style="thin">
          <color theme="9"/>
        </left>
        <right style="thin">
          <color theme="9"/>
        </right>
        <top/>
        <bottom/>
      </border>
    </dxf>
    <dxf>
      <font>
        <b val="0"/>
        <i val="0"/>
        <strike val="0"/>
        <condense val="0"/>
        <extend val="0"/>
        <outline val="0"/>
        <shadow val="0"/>
        <u val="none"/>
        <vertAlign val="baseline"/>
        <sz val="11"/>
        <color theme="1"/>
        <name val="Aller"/>
        <family val="2"/>
        <scheme val="minor"/>
      </font>
      <numFmt numFmtId="14" formatCode="0.00%"/>
    </dxf>
    <dxf>
      <font>
        <strike val="0"/>
        <outline val="0"/>
        <shadow val="0"/>
        <u/>
        <vertAlign val="baseline"/>
        <sz val="10"/>
        <color theme="0"/>
        <name val="Aller"/>
        <family val="2"/>
        <scheme val="minor"/>
      </font>
    </dxf>
    <dxf>
      <font>
        <b val="0"/>
        <i val="0"/>
        <strike val="0"/>
        <condense val="0"/>
        <extend val="0"/>
        <outline val="0"/>
        <shadow val="0"/>
        <u val="none"/>
        <vertAlign val="baseline"/>
        <sz val="11"/>
        <color theme="1"/>
        <name val="Aller"/>
        <family val="2"/>
        <scheme val="minor"/>
      </font>
      <numFmt numFmtId="14" formatCode="0.00%"/>
      <border diagonalUp="0" diagonalDown="0" outline="0">
        <left style="thin">
          <color theme="9"/>
        </left>
        <right style="thin">
          <color theme="9"/>
        </right>
        <top/>
        <bottom/>
      </border>
    </dxf>
    <dxf>
      <font>
        <b val="0"/>
        <i val="0"/>
        <strike val="0"/>
        <condense val="0"/>
        <extend val="0"/>
        <outline val="0"/>
        <shadow val="0"/>
        <u val="none"/>
        <vertAlign val="baseline"/>
        <sz val="11"/>
        <color theme="1"/>
        <name val="Aller"/>
        <family val="2"/>
        <scheme val="minor"/>
      </font>
      <numFmt numFmtId="14" formatCode="0.00%"/>
    </dxf>
    <dxf>
      <font>
        <strike val="0"/>
        <outline val="0"/>
        <shadow val="0"/>
        <u/>
        <vertAlign val="baseline"/>
        <sz val="10"/>
        <color theme="0"/>
        <name val="Aller"/>
        <family val="2"/>
        <scheme val="minor"/>
      </font>
    </dxf>
    <dxf>
      <border diagonalUp="0" diagonalDown="0">
        <left style="thin">
          <color theme="9"/>
        </left>
        <right style="thin">
          <color theme="9"/>
        </right>
        <top/>
        <bottom/>
        <vertical/>
        <horizontal/>
      </border>
    </dxf>
    <dxf>
      <font>
        <strike val="0"/>
        <outline val="0"/>
        <shadow val="0"/>
        <u/>
        <vertAlign val="baseline"/>
        <sz val="10"/>
        <color theme="0"/>
        <name val="Aller"/>
        <family val="2"/>
        <scheme val="minor"/>
      </font>
    </dxf>
    <dxf>
      <border diagonalUp="0" diagonalDown="0">
        <left style="thin">
          <color theme="9"/>
        </left>
        <right style="thin">
          <color theme="9"/>
        </right>
        <top style="thin">
          <color theme="9"/>
        </top>
        <bottom style="thin">
          <color theme="9"/>
        </bottom>
        <vertical style="thin">
          <color theme="9"/>
        </vertical>
        <horizontal style="thin">
          <color theme="9"/>
        </horizontal>
      </border>
    </dxf>
    <dxf>
      <font>
        <b/>
        <i val="0"/>
      </font>
    </dxf>
    <dxf>
      <fill>
        <patternFill>
          <bgColor theme="0" tint="-4.9989318521683403E-2"/>
        </patternFill>
      </fill>
    </dxf>
    <dxf>
      <fill>
        <patternFill>
          <bgColor theme="3" tint="0.79998168889431442"/>
        </patternFill>
      </fill>
      <border>
        <top style="double">
          <color auto="1"/>
        </top>
      </border>
    </dxf>
    <dxf>
      <font>
        <b/>
        <i val="0"/>
        <color theme="0"/>
      </font>
      <fill>
        <patternFill>
          <bgColor rgb="FFFE7300"/>
        </patternFill>
      </fill>
    </dxf>
    <dxf>
      <border>
        <left style="thin">
          <color theme="9"/>
        </left>
        <right style="thin">
          <color theme="9"/>
        </right>
        <top style="thin">
          <color theme="9"/>
        </top>
        <bottom style="thin">
          <color theme="9"/>
        </bottom>
        <vertical style="thin">
          <color theme="9"/>
        </vertical>
        <horizontal style="thin">
          <color theme="9"/>
        </horizontal>
      </border>
    </dxf>
  </dxfs>
  <tableStyles count="1" defaultTableStyle="Rasminka" defaultPivotStyle="PivotStyleLight16">
    <tableStyle name="Rasminka" pivot="0" count="5" xr9:uid="{07E20B79-8387-429B-B093-3643BE2CBA7B}">
      <tableStyleElement type="wholeTable" dxfId="18"/>
      <tableStyleElement type="headerRow" dxfId="17"/>
      <tableStyleElement type="totalRow" dxfId="16"/>
      <tableStyleElement type="secondRowStripe" dxfId="15"/>
      <tableStyleElement type="firstTotalCell" dxfId="14"/>
    </tableStyle>
  </tableStyles>
  <colors>
    <mruColors>
      <color rgb="FFFE7300"/>
      <color rgb="FFE18B44"/>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rechnungen.ch/"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rechnungen.ch/"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7983214</xdr:colOff>
      <xdr:row>0</xdr:row>
      <xdr:rowOff>0</xdr:rowOff>
    </xdr:from>
    <xdr:to>
      <xdr:col>2</xdr:col>
      <xdr:colOff>19950</xdr:colOff>
      <xdr:row>0</xdr:row>
      <xdr:rowOff>381000</xdr:rowOff>
    </xdr:to>
    <xdr:pic>
      <xdr:nvPicPr>
        <xdr:cNvPr id="2" name="Picture 1">
          <a:hlinkClick xmlns:r="http://schemas.openxmlformats.org/officeDocument/2006/relationships" r:id="rId1"/>
          <a:extLst>
            <a:ext uri="{FF2B5EF4-FFF2-40B4-BE49-F238E27FC236}">
              <a16:creationId xmlns:a16="http://schemas.microsoft.com/office/drawing/2014/main" id="{007790A1-9415-4897-8C04-39F2F27321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13910" y="0"/>
          <a:ext cx="1230431"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2001310</xdr:colOff>
      <xdr:row>0</xdr:row>
      <xdr:rowOff>0</xdr:rowOff>
    </xdr:from>
    <xdr:to>
      <xdr:col>13</xdr:col>
      <xdr:colOff>1466850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9B9BE1D0-92B9-4744-9E02-60C63A0C58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74385" y="0"/>
          <a:ext cx="1780115" cy="5524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16BE7D-7B85-4337-8CD8-A823BDC54391}" name="Kanton" displayName="Kanton" ref="A1:A27" totalsRowShown="0">
  <autoFilter ref="A1:A27" xr:uid="{7F16BE7D-7B85-4337-8CD8-A823BDC54391}"/>
  <tableColumns count="1">
    <tableColumn id="1" xr3:uid="{453426EB-0E96-41B2-A009-B1F59C835B6A}" name="Kanton" dataDxfId="13"/>
  </tableColumns>
  <tableStyleInfo name="Rasminka"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33CEF8-21E7-4FBC-9C8D-1376BC3CA944}" name="Feiertage" displayName="Feiertage" ref="B1:B27" totalsRowShown="0" headerRowDxfId="12" headerRowCellStyle="Hyperlink">
  <autoFilter ref="B1:B27" xr:uid="{E433CEF8-21E7-4FBC-9C8D-1376BC3CA944}"/>
  <tableColumns count="1">
    <tableColumn id="1" xr3:uid="{65A626B7-7817-4A2F-A24A-BD07F37A9E5B}" name="Feiertage" dataDxfId="11"/>
  </tableColumns>
  <tableStyleInfo name="Rasminka"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881BC4-A4DF-4777-BB64-AA2782991CA3}" name="Einkommen" displayName="Einkommen" ref="C1:C27" totalsRowShown="0" headerRowDxfId="10" dataDxfId="9" headerRowCellStyle="Hyperlink" dataCellStyle="Percent">
  <autoFilter ref="C1:C27" xr:uid="{AA881BC4-A4DF-4777-BB64-AA2782991CA3}"/>
  <tableColumns count="1">
    <tableColumn id="1" xr3:uid="{72A710EE-A85B-451D-BDC3-7DDD687423A4}" name="Durchschnitliche Einkommenssteuersätze " dataDxfId="8" dataCellStyle="Percent"/>
  </tableColumns>
  <tableStyleInfo name="Rasminka"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BD29E7-5989-42E7-91D4-2617124BC817}" name="FAK" displayName="FAK" ref="D1:D27" totalsRowShown="0" headerRowDxfId="7" dataDxfId="6" headerRowCellStyle="Hyperlink" dataCellStyle="Percent">
  <autoFilter ref="D1:D27" xr:uid="{8CBD29E7-5989-42E7-91D4-2617124BC817}"/>
  <tableColumns count="1">
    <tableColumn id="1" xr3:uid="{D24B5862-B421-4910-9107-CECAB2DE34F1}" name="Beitrag an die kantonale FAK in %" dataDxfId="5" dataCellStyle="Percent"/>
  </tableColumns>
  <tableStyleInfo name="Rasminka"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F3731F-87A4-4B95-8ED9-CEAAF89E4FDC}" name="Ja_Nein" displayName="Ja_Nein" ref="E2:E4" totalsRowShown="0">
  <autoFilter ref="E2:E4" xr:uid="{49F3731F-87A4-4B95-8ED9-CEAAF89E4FDC}"/>
  <tableColumns count="1">
    <tableColumn id="1" xr3:uid="{9D4C51FB-C7CD-4DF2-BF39-6944FAB84FB2}" name="Ja/Nein" dataDxfId="4"/>
  </tableColumns>
  <tableStyleInfo name="Rasminka"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B84E61A-81FC-4FE2-ADE2-4CF75550203D}" name="Altersjahr" displayName="Altersjahr" ref="F2:F43" totalsRowShown="0">
  <autoFilter ref="F2:F43" xr:uid="{5B84E61A-81FC-4FE2-ADE2-4CF75550203D}"/>
  <tableColumns count="1">
    <tableColumn id="1" xr3:uid="{89BE2DEB-FCB6-4598-9A3E-B8AF9641CF31}" name="Alter" dataDxfId="3"/>
  </tableColumns>
  <tableStyleInfo name="Rasminka"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433246E-0F93-46EE-AD06-80BAB8E984D0}" name="Lohnes" displayName="Lohnes" ref="G2:G43" totalsRowShown="0" headerRowDxfId="2" dataDxfId="1" headerRowCellStyle="Hyperlink" dataCellStyle="Percent">
  <autoFilter ref="G2:G43" xr:uid="{6433246E-0F93-46EE-AD06-80BAB8E984D0}"/>
  <tableColumns count="1">
    <tableColumn id="1" xr3:uid="{516D8D00-89C6-4B9A-ACC2-C7E81B1DA8E7}" name="Ansatz in Prozent des koordinierten Lohnes" dataDxfId="0" dataCellStyle="Percent"/>
  </tableColumns>
  <tableStyleInfo name="Rasminka" showFirstColumn="0" showLastColumn="0" showRowStripes="1" showColumnStripes="0"/>
</table>
</file>

<file path=xl/theme/theme1.xml><?xml version="1.0" encoding="utf-8"?>
<a:theme xmlns:a="http://schemas.openxmlformats.org/drawingml/2006/main" name="Office Theme">
  <a:themeElements>
    <a:clrScheme name="Rasminka">
      <a:dk1>
        <a:srgbClr val="0B0B0B"/>
      </a:dk1>
      <a:lt1>
        <a:sysClr val="window" lastClr="FFFFFF"/>
      </a:lt1>
      <a:dk2>
        <a:srgbClr val="FE7300"/>
      </a:dk2>
      <a:lt2>
        <a:srgbClr val="FFFFFF"/>
      </a:lt2>
      <a:accent1>
        <a:srgbClr val="FE7300"/>
      </a:accent1>
      <a:accent2>
        <a:srgbClr val="E18B44"/>
      </a:accent2>
      <a:accent3>
        <a:srgbClr val="DB6300"/>
      </a:accent3>
      <a:accent4>
        <a:srgbClr val="5C381C"/>
      </a:accent4>
      <a:accent5>
        <a:srgbClr val="A84C00"/>
      </a:accent5>
      <a:accent6>
        <a:srgbClr val="808080"/>
      </a:accent6>
      <a:hlink>
        <a:srgbClr val="E18B44"/>
      </a:hlink>
      <a:folHlink>
        <a:srgbClr val="5C381C"/>
      </a:folHlink>
    </a:clrScheme>
    <a:fontScheme name="Rasminka">
      <a:majorFont>
        <a:latin typeface="Aller Light"/>
        <a:ea typeface=""/>
        <a:cs typeface=""/>
      </a:majorFont>
      <a:minorFont>
        <a:latin typeface="Aller"/>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www.arbeitstage.ch/" TargetMode="External"/><Relationship Id="rId7" Type="http://schemas.openxmlformats.org/officeDocument/2006/relationships/table" Target="../tables/table3.xml"/><Relationship Id="rId2" Type="http://schemas.openxmlformats.org/officeDocument/2006/relationships/hyperlink" Target="https://www.ak81.ch/fileadmin/user_upload/AK81/Beitraege/FAK_81_-_Beitragssaetze_2024_-_Taux_de_cotisations_2024_-_Tassi_dei_contributi_2024.pdf" TargetMode="External"/><Relationship Id="rId1" Type="http://schemas.openxmlformats.org/officeDocument/2006/relationships/hyperlink" Target="https://ch.talent.com/tax-calculator?salary=100000&amp;from=year&amp;region=Aargau"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hyperlink" Target="https://www.fedlex.admin.ch/eli/cc/1983/797_797_797/de" TargetMode="Externa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6BF0-13E5-45C5-A1CD-22AF1A428F6E}">
  <sheetPr>
    <tabColor theme="0" tint="-4.9989318521683403E-2"/>
  </sheetPr>
  <dimension ref="A1:D30"/>
  <sheetViews>
    <sheetView tabSelected="1" zoomScale="115" zoomScaleNormal="115" workbookViewId="0">
      <selection activeCell="B1" sqref="B1"/>
    </sheetView>
  </sheetViews>
  <sheetFormatPr defaultRowHeight="12.75"/>
  <cols>
    <col min="1" max="1" width="5.625" customWidth="1"/>
    <col min="2" max="2" width="120.625" customWidth="1"/>
    <col min="3" max="3" width="5.625" customWidth="1"/>
    <col min="4" max="4" width="126.125" bestFit="1" customWidth="1"/>
  </cols>
  <sheetData>
    <row r="1" spans="1:4" ht="31.5" thickBot="1">
      <c r="A1" s="54"/>
      <c r="B1" s="50" t="s">
        <v>93</v>
      </c>
    </row>
    <row r="2" spans="1:4" ht="9.9499999999999993" customHeight="1" thickTop="1">
      <c r="A2" s="54"/>
      <c r="B2" s="38"/>
    </row>
    <row r="3" spans="1:4" ht="15.75">
      <c r="A3" s="54"/>
      <c r="B3" s="53" t="s">
        <v>94</v>
      </c>
    </row>
    <row r="4" spans="1:4" ht="68.25" customHeight="1">
      <c r="A4" s="54"/>
      <c r="B4" s="52" t="s">
        <v>97</v>
      </c>
      <c r="D4" s="51"/>
    </row>
    <row r="5" spans="1:4" ht="9.9499999999999993" customHeight="1">
      <c r="A5" s="54"/>
      <c r="B5" s="45"/>
    </row>
    <row r="6" spans="1:4" ht="13.5" customHeight="1">
      <c r="A6" s="54"/>
      <c r="B6" s="53" t="s">
        <v>57</v>
      </c>
    </row>
    <row r="7" spans="1:4" ht="29.25" customHeight="1">
      <c r="A7" s="54"/>
      <c r="B7" s="52" t="s">
        <v>102</v>
      </c>
    </row>
    <row r="8" spans="1:4" ht="9.9499999999999993" customHeight="1">
      <c r="A8" s="54"/>
      <c r="B8" s="38"/>
    </row>
    <row r="9" spans="1:4" ht="15.75">
      <c r="A9" s="54"/>
      <c r="B9" s="53" t="s">
        <v>95</v>
      </c>
    </row>
    <row r="10" spans="1:4" ht="71.25" customHeight="1">
      <c r="A10" s="54"/>
      <c r="B10" s="52" t="s">
        <v>103</v>
      </c>
    </row>
    <row r="11" spans="1:4" ht="9.9499999999999993" customHeight="1">
      <c r="A11" s="54"/>
    </row>
    <row r="12" spans="1:4" ht="17.25" customHeight="1">
      <c r="A12" s="54"/>
      <c r="B12" s="53" t="s">
        <v>98</v>
      </c>
    </row>
    <row r="13" spans="1:4" ht="108" customHeight="1">
      <c r="A13" s="54"/>
      <c r="B13" s="52" t="s">
        <v>101</v>
      </c>
    </row>
    <row r="14" spans="1:4" ht="9.9499999999999993" customHeight="1">
      <c r="A14" s="54"/>
    </row>
    <row r="15" spans="1:4" ht="14.25" customHeight="1">
      <c r="A15" s="54"/>
      <c r="B15" s="53" t="s">
        <v>69</v>
      </c>
    </row>
    <row r="16" spans="1:4" ht="94.5" customHeight="1">
      <c r="A16" s="54"/>
      <c r="B16" s="52" t="s">
        <v>99</v>
      </c>
    </row>
    <row r="17" spans="1:3" ht="9.9499999999999993" customHeight="1">
      <c r="A17" s="54"/>
      <c r="B17" s="38"/>
    </row>
    <row r="18" spans="1:3" ht="13.5" customHeight="1">
      <c r="A18" s="54"/>
      <c r="B18" s="53" t="s">
        <v>65</v>
      </c>
    </row>
    <row r="19" spans="1:3">
      <c r="A19" s="54"/>
      <c r="B19" s="52" t="s">
        <v>100</v>
      </c>
    </row>
    <row r="20" spans="1:3" ht="12.75" customHeight="1">
      <c r="A20" s="22"/>
    </row>
    <row r="21" spans="1:3" ht="12.75" customHeight="1"/>
    <row r="23" spans="1:3" ht="13.5" customHeight="1"/>
    <row r="24" spans="1:3" ht="12.75" customHeight="1"/>
    <row r="25" spans="1:3" ht="12.75" customHeight="1"/>
    <row r="26" spans="1:3" ht="12.75" customHeight="1"/>
    <row r="27" spans="1:3" ht="12.75" customHeight="1"/>
    <row r="28" spans="1:3">
      <c r="B28" s="22"/>
    </row>
    <row r="30" spans="1:3">
      <c r="C30" s="10"/>
    </row>
  </sheetData>
  <sheetProtection algorithmName="SHA-512" hashValue="KQz2DMephyPPyRH/xLn8lcTrF0AQCOj8skwIhlvZUhTRY+0h9tPrenPyFdxH3mDfFAPcIiUlUoqsuc3GKzClTQ==" saltValue="8UXMmDGeQVWswgx6DfmCCA==" spinCount="100000" sheet="1" objects="1" scenario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N30"/>
  <sheetViews>
    <sheetView workbookViewId="0">
      <selection sqref="A1:N1"/>
    </sheetView>
  </sheetViews>
  <sheetFormatPr defaultRowHeight="12.75"/>
  <cols>
    <col min="1" max="1" width="16.625" customWidth="1"/>
    <col min="2" max="2" width="13.125" bestFit="1" customWidth="1"/>
    <col min="3" max="3" width="14" bestFit="1" customWidth="1"/>
    <col min="4" max="4" width="2.625" customWidth="1"/>
    <col min="5" max="5" width="24" customWidth="1"/>
    <col min="6" max="6" width="13.25" bestFit="1" customWidth="1"/>
    <col min="7" max="7" width="34.25" bestFit="1" customWidth="1"/>
    <col min="8" max="8" width="2.625" customWidth="1"/>
    <col min="9" max="9" width="29.75" bestFit="1" customWidth="1"/>
    <col min="10" max="10" width="7.75" bestFit="1" customWidth="1"/>
    <col min="11" max="11" width="20.5" bestFit="1" customWidth="1"/>
    <col min="12" max="12" width="2.625" customWidth="1"/>
    <col min="13" max="13" width="30.375" bestFit="1" customWidth="1"/>
    <col min="14" max="14" width="19.5" bestFit="1" customWidth="1"/>
  </cols>
  <sheetData>
    <row r="1" spans="1:14" ht="43.5" customHeight="1" thickBot="1">
      <c r="A1" s="56" t="s">
        <v>90</v>
      </c>
      <c r="B1" s="56"/>
      <c r="C1" s="56"/>
      <c r="D1" s="56"/>
      <c r="E1" s="56"/>
      <c r="F1" s="56"/>
      <c r="G1" s="56"/>
      <c r="H1" s="56"/>
      <c r="I1" s="56"/>
      <c r="J1" s="56"/>
      <c r="K1" s="56"/>
      <c r="L1" s="56"/>
      <c r="M1" s="56"/>
      <c r="N1" s="56"/>
    </row>
    <row r="2" spans="1:14" ht="21" customHeight="1" thickTop="1">
      <c r="A2" s="11" t="s">
        <v>83</v>
      </c>
      <c r="E2" s="3"/>
    </row>
    <row r="3" spans="1:14" ht="9.9499999999999993" customHeight="1">
      <c r="E3" s="3"/>
    </row>
    <row r="4" spans="1:14" ht="24" thickBot="1">
      <c r="A4" s="55" t="s">
        <v>57</v>
      </c>
      <c r="B4" s="55"/>
      <c r="C4" s="55"/>
      <c r="E4" s="55" t="s">
        <v>95</v>
      </c>
      <c r="F4" s="55"/>
      <c r="G4" s="55"/>
      <c r="I4" s="55" t="s">
        <v>69</v>
      </c>
      <c r="J4" s="55"/>
      <c r="K4" s="55"/>
      <c r="M4" s="55" t="s">
        <v>65</v>
      </c>
      <c r="N4" s="55"/>
    </row>
    <row r="5" spans="1:14" ht="9.9499999999999993" customHeight="1" thickTop="1" thickBot="1">
      <c r="D5" s="39"/>
      <c r="E5" s="3"/>
    </row>
    <row r="6" spans="1:14" ht="15.95" customHeight="1" thickTop="1" thickBot="1">
      <c r="A6" s="23" t="s">
        <v>34</v>
      </c>
      <c r="B6" s="1" t="s">
        <v>0</v>
      </c>
      <c r="C6" s="25" t="s">
        <v>80</v>
      </c>
      <c r="D6" s="48"/>
      <c r="E6" s="27" t="s">
        <v>36</v>
      </c>
      <c r="F6" s="2">
        <v>12000</v>
      </c>
      <c r="G6" s="4" t="s">
        <v>73</v>
      </c>
      <c r="I6" s="16" t="s">
        <v>66</v>
      </c>
      <c r="J6" s="12">
        <f ca="1">_xlfn.DAYS(DATE(YEAR(TODAY()),12,31),DATE(YEAR(TODAY()),1,1))</f>
        <v>365</v>
      </c>
      <c r="M6" s="16" t="s">
        <v>67</v>
      </c>
      <c r="N6" s="8">
        <f ca="1">J13/12*(N7*J17)</f>
        <v>10368.333333333332</v>
      </c>
    </row>
    <row r="7" spans="1:14" ht="15.95" customHeight="1" thickTop="1" thickBot="1">
      <c r="A7" s="24" t="s">
        <v>35</v>
      </c>
      <c r="B7" s="1">
        <v>25</v>
      </c>
      <c r="C7" s="26" t="s">
        <v>41</v>
      </c>
      <c r="D7" s="48"/>
      <c r="E7" s="28" t="s">
        <v>37</v>
      </c>
      <c r="F7" s="2">
        <v>6000</v>
      </c>
      <c r="G7" s="4" t="s">
        <v>74</v>
      </c>
      <c r="I7" s="23" t="s">
        <v>59</v>
      </c>
      <c r="J7" s="14">
        <v>5</v>
      </c>
      <c r="K7" s="4" t="s">
        <v>70</v>
      </c>
      <c r="M7" s="57" t="s">
        <v>68</v>
      </c>
      <c r="N7" s="59">
        <f ca="1">F16/J18</f>
        <v>118.68513431013432</v>
      </c>
    </row>
    <row r="8" spans="1:14" ht="15.95" customHeight="1" thickTop="1" thickBot="1">
      <c r="A8" s="24" t="s">
        <v>50</v>
      </c>
      <c r="B8" s="2">
        <v>100000</v>
      </c>
      <c r="C8" s="26" t="s">
        <v>84</v>
      </c>
      <c r="D8" s="48"/>
      <c r="E8" s="28" t="s">
        <v>38</v>
      </c>
      <c r="F8" s="2">
        <v>2000</v>
      </c>
      <c r="G8" s="4" t="s">
        <v>75</v>
      </c>
      <c r="I8" s="16" t="s">
        <v>58</v>
      </c>
      <c r="J8" s="12">
        <v>52</v>
      </c>
      <c r="M8" s="58"/>
      <c r="N8" s="60"/>
    </row>
    <row r="9" spans="1:14" ht="15.95" customHeight="1" thickTop="1" thickBot="1">
      <c r="A9" s="22"/>
      <c r="C9" s="22"/>
      <c r="D9" s="48"/>
      <c r="E9" s="30" t="s">
        <v>39</v>
      </c>
      <c r="F9" s="2">
        <v>1000</v>
      </c>
      <c r="G9" s="4" t="s">
        <v>76</v>
      </c>
      <c r="I9" s="16" t="s">
        <v>63</v>
      </c>
      <c r="J9" s="12">
        <f>VLOOKUP(Kan,DB!A2:B27,2)</f>
        <v>13</v>
      </c>
      <c r="M9" s="22"/>
      <c r="N9" s="22"/>
    </row>
    <row r="10" spans="1:14" ht="15.95" customHeight="1" thickTop="1" thickBot="1">
      <c r="D10" s="48"/>
      <c r="E10" s="30" t="s">
        <v>40</v>
      </c>
      <c r="F10" s="2">
        <v>1200</v>
      </c>
      <c r="G10" s="4" t="s">
        <v>77</v>
      </c>
      <c r="I10" s="34" t="s">
        <v>60</v>
      </c>
      <c r="J10" s="14">
        <v>20</v>
      </c>
      <c r="K10" s="4" t="s">
        <v>86</v>
      </c>
    </row>
    <row r="11" spans="1:14" ht="15.95" customHeight="1" thickTop="1" thickBot="1">
      <c r="D11" s="48"/>
      <c r="E11" s="31" t="s">
        <v>43</v>
      </c>
      <c r="F11" s="8">
        <f>SUM(F6:F10)</f>
        <v>22200</v>
      </c>
      <c r="G11" s="4" t="s">
        <v>42</v>
      </c>
      <c r="I11" s="35" t="s">
        <v>87</v>
      </c>
      <c r="J11" s="14">
        <v>10</v>
      </c>
      <c r="K11" s="4" t="s">
        <v>79</v>
      </c>
    </row>
    <row r="12" spans="1:14" ht="15.95" customHeight="1" thickTop="1" thickBot="1">
      <c r="D12" s="48"/>
      <c r="E12" s="29"/>
      <c r="I12" s="35" t="s">
        <v>61</v>
      </c>
      <c r="J12" s="14">
        <v>10</v>
      </c>
      <c r="K12" s="4" t="s">
        <v>78</v>
      </c>
    </row>
    <row r="13" spans="1:14" ht="15.95" customHeight="1" thickTop="1" thickBot="1">
      <c r="D13" s="48"/>
      <c r="E13" s="32" t="s">
        <v>44</v>
      </c>
      <c r="F13" s="6">
        <v>0.1</v>
      </c>
      <c r="G13" s="36" t="s">
        <v>46</v>
      </c>
      <c r="I13" s="16" t="s">
        <v>62</v>
      </c>
      <c r="J13" s="12">
        <f ca="1">J6-((J8*(7-J7))+J9+J10+J11+J12)</f>
        <v>208</v>
      </c>
    </row>
    <row r="14" spans="1:14" ht="15.95" customHeight="1" thickTop="1" thickBot="1">
      <c r="D14" s="48"/>
      <c r="E14" s="17" t="s">
        <v>45</v>
      </c>
      <c r="F14" s="8">
        <f>F11*F13</f>
        <v>2220</v>
      </c>
      <c r="G14" s="4" t="s">
        <v>91</v>
      </c>
      <c r="I14" s="9"/>
    </row>
    <row r="15" spans="1:14" ht="15.95" customHeight="1" thickTop="1" thickBot="1">
      <c r="D15" s="48"/>
      <c r="E15" s="10"/>
      <c r="I15" s="34" t="s">
        <v>64</v>
      </c>
      <c r="J15" s="13">
        <v>8.4</v>
      </c>
      <c r="K15" s="36"/>
    </row>
    <row r="16" spans="1:14" ht="15.95" customHeight="1" thickTop="1" thickBot="1">
      <c r="D16" s="48"/>
      <c r="E16" s="18" t="s">
        <v>85</v>
      </c>
      <c r="F16" s="5">
        <f>B8+F11+F14</f>
        <v>124420</v>
      </c>
      <c r="G16" s="7" t="s">
        <v>47</v>
      </c>
      <c r="I16" s="35" t="s">
        <v>92</v>
      </c>
      <c r="J16" s="20">
        <v>0.6</v>
      </c>
      <c r="K16" s="4" t="s">
        <v>72</v>
      </c>
    </row>
    <row r="17" spans="4:10" ht="15.95" customHeight="1" thickTop="1" thickBot="1">
      <c r="D17" s="48"/>
      <c r="E17" s="10"/>
      <c r="I17" s="16" t="s">
        <v>88</v>
      </c>
      <c r="J17" s="8">
        <f>J15*J16</f>
        <v>5.04</v>
      </c>
    </row>
    <row r="18" spans="4:10" ht="15.95" customHeight="1" thickTop="1" thickBot="1">
      <c r="D18" s="48"/>
      <c r="I18" s="19" t="s">
        <v>89</v>
      </c>
      <c r="J18" s="21">
        <f ca="1">J13*J17</f>
        <v>1048.32</v>
      </c>
    </row>
    <row r="19" spans="4:10" ht="15.95" customHeight="1" thickTop="1" thickBot="1">
      <c r="D19" s="48"/>
    </row>
    <row r="20" spans="4:10" ht="15.95" customHeight="1" thickTop="1" thickBot="1">
      <c r="D20" s="48"/>
    </row>
    <row r="21" spans="4:10" ht="15.95" customHeight="1" thickTop="1" thickBot="1">
      <c r="D21" s="48"/>
    </row>
    <row r="22" spans="4:10" ht="29.25" customHeight="1" thickTop="1" thickBot="1">
      <c r="D22" s="48"/>
      <c r="E22" s="55" t="s">
        <v>96</v>
      </c>
      <c r="F22" s="55"/>
      <c r="G22" s="55"/>
    </row>
    <row r="23" spans="4:10" ht="13.5" thickTop="1"/>
    <row r="24" spans="4:10">
      <c r="E24" s="17" t="s">
        <v>48</v>
      </c>
      <c r="F24" s="8">
        <f>(Ein*0.1)+((Ein*0.1)*0.05)+IF(Ein&lt;=148000,Ein,148000)*VLOOKUP(Kan,DB!$A$2:$D$27,4)</f>
        <v>11640</v>
      </c>
      <c r="G24" s="4" t="s">
        <v>71</v>
      </c>
    </row>
    <row r="25" spans="4:10" ht="13.5" thickBot="1">
      <c r="E25" s="33" t="s">
        <v>49</v>
      </c>
      <c r="F25" s="1" t="s">
        <v>32</v>
      </c>
      <c r="G25" s="4" t="s">
        <v>80</v>
      </c>
    </row>
    <row r="26" spans="4:10">
      <c r="E26" s="17" t="s">
        <v>53</v>
      </c>
      <c r="F26" s="8">
        <f>IF(F25="Ja",VLOOKUP(Al,DB!F3:G43,2)*Ein,0)</f>
        <v>7000.0000000000009</v>
      </c>
      <c r="G26" s="4" t="str">
        <f>"("&amp;VLOOKUP(Al,DB!F3:G43,2)*100&amp;"% vom Zieleinkommen)"</f>
        <v>(7% vom Zieleinkommen)</v>
      </c>
    </row>
    <row r="27" spans="4:10">
      <c r="E27" s="17" t="s">
        <v>54</v>
      </c>
      <c r="F27" s="8">
        <f>Ein*VLOOKUP(Kan,DB!A2:C27,3)</f>
        <v>16275</v>
      </c>
      <c r="G27" s="36" t="str">
        <f>"("&amp;ROUND(VLOOKUP(Kan,DB!A2:C27,3)*100,1)&amp;"% vom Zieleinkommen)"</f>
        <v>(16,3% vom Zieleinkommen)</v>
      </c>
    </row>
    <row r="28" spans="4:10">
      <c r="E28" s="17" t="s">
        <v>52</v>
      </c>
      <c r="F28" s="8">
        <f>F24+F26+F27</f>
        <v>34915</v>
      </c>
      <c r="G28" s="4" t="s">
        <v>55</v>
      </c>
    </row>
    <row r="29" spans="4:10" ht="13.5" thickBot="1">
      <c r="E29" s="10"/>
    </row>
    <row r="30" spans="4:10" ht="13.5" thickBot="1">
      <c r="E30" s="18" t="s">
        <v>51</v>
      </c>
      <c r="F30" s="5">
        <f>F16-F28</f>
        <v>89505</v>
      </c>
      <c r="G30" s="4" t="s">
        <v>56</v>
      </c>
    </row>
  </sheetData>
  <sheetProtection algorithmName="SHA-512" hashValue="hfFtIEQbFSIE2rP4BbQ0eLWfgEjAlw+uBun/GcsjO6YNg1jnzdbDev8dKTRfQijos9W/PS64zpF23UEK6Rpasw==" saltValue="XbhUHLu7A24r0oT4WkMEHQ==" spinCount="100000" sheet="1" objects="1" scenarios="1"/>
  <mergeCells count="8">
    <mergeCell ref="E22:G22"/>
    <mergeCell ref="A1:N1"/>
    <mergeCell ref="M7:M8"/>
    <mergeCell ref="N7:N8"/>
    <mergeCell ref="A4:C4"/>
    <mergeCell ref="E4:G4"/>
    <mergeCell ref="I4:K4"/>
    <mergeCell ref="M4:N4"/>
  </mergeCells>
  <phoneticPr fontId="1"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6C36391-FB09-4C9C-985C-DEE4E95247F1}">
          <x14:formula1>
            <xm:f>DB!$A$2:$A$27</xm:f>
          </x14:formula1>
          <xm:sqref>B6</xm:sqref>
        </x14:dataValidation>
        <x14:dataValidation type="list" allowBlank="1" showInputMessage="1" showErrorMessage="1" xr:uid="{9BC9310A-F576-4225-BD61-F970A276FADD}">
          <x14:formula1>
            <xm:f>DB!$F$3:$F$43</xm:f>
          </x14:formula1>
          <xm:sqref>B7</xm:sqref>
        </x14:dataValidation>
        <x14:dataValidation type="list" allowBlank="1" showInputMessage="1" showErrorMessage="1" xr:uid="{5B3E97CB-1C22-4269-BA1B-6547F1189D27}">
          <x14:formula1>
            <xm:f>DB!$E$3:$E$4</xm:f>
          </x14:formula1>
          <xm:sqref>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31749-718A-4AAC-8807-FE89293E56A8}">
  <sheetPr>
    <tabColor theme="9"/>
  </sheetPr>
  <dimension ref="A1:H44"/>
  <sheetViews>
    <sheetView workbookViewId="0"/>
  </sheetViews>
  <sheetFormatPr defaultRowHeight="12.75"/>
  <cols>
    <col min="1" max="1" width="19.375" bestFit="1" customWidth="1"/>
    <col min="2" max="2" width="9.875" customWidth="1"/>
    <col min="3" max="3" width="35" bestFit="1" customWidth="1"/>
    <col min="4" max="4" width="29" bestFit="1" customWidth="1"/>
    <col min="5" max="5" width="8.5" bestFit="1" customWidth="1"/>
    <col min="6" max="6" width="10.25" bestFit="1" customWidth="1"/>
    <col min="7" max="7" width="36.375" bestFit="1" customWidth="1"/>
  </cols>
  <sheetData>
    <row r="1" spans="1:8" ht="15" customHeight="1">
      <c r="A1" s="39" t="s">
        <v>1</v>
      </c>
      <c r="B1" s="49" t="s">
        <v>27</v>
      </c>
      <c r="C1" s="49" t="s">
        <v>28</v>
      </c>
      <c r="D1" s="49" t="s">
        <v>29</v>
      </c>
      <c r="E1" s="61" t="s">
        <v>30</v>
      </c>
      <c r="F1" s="61"/>
      <c r="G1" s="61"/>
    </row>
    <row r="2" spans="1:8">
      <c r="A2" s="15" t="s">
        <v>0</v>
      </c>
      <c r="B2" s="15">
        <v>13</v>
      </c>
      <c r="C2" s="47">
        <f>(25111-5300-3536)/100000</f>
        <v>0.16275000000000001</v>
      </c>
      <c r="D2" s="47">
        <v>1.14E-2</v>
      </c>
      <c r="E2" s="45" t="s">
        <v>31</v>
      </c>
      <c r="F2" s="39" t="s">
        <v>81</v>
      </c>
      <c r="G2" s="49" t="s">
        <v>82</v>
      </c>
    </row>
    <row r="3" spans="1:8">
      <c r="A3" s="15" t="s">
        <v>2</v>
      </c>
      <c r="B3" s="15">
        <v>9</v>
      </c>
      <c r="C3" s="47">
        <f>(25224-5300-3536)/100000</f>
        <v>0.16388</v>
      </c>
      <c r="D3" s="47">
        <v>1.5900000000000001E-2</v>
      </c>
      <c r="E3" s="15" t="s">
        <v>32</v>
      </c>
      <c r="F3" s="15">
        <v>25</v>
      </c>
      <c r="G3" s="40">
        <v>7.0000000000000007E-2</v>
      </c>
      <c r="H3" s="38"/>
    </row>
    <row r="4" spans="1:8">
      <c r="A4" s="15" t="s">
        <v>3</v>
      </c>
      <c r="B4" s="15">
        <v>13</v>
      </c>
      <c r="C4" s="47">
        <f>(20939-5300-3536)/100000</f>
        <v>0.12103</v>
      </c>
      <c r="D4" s="47">
        <v>7.4000000000000003E-3</v>
      </c>
      <c r="E4" s="15" t="s">
        <v>33</v>
      </c>
      <c r="F4" s="15">
        <v>26</v>
      </c>
      <c r="G4" s="41">
        <v>7.0000000000000007E-2</v>
      </c>
      <c r="H4" s="38"/>
    </row>
    <row r="5" spans="1:8">
      <c r="A5" s="15" t="s">
        <v>4</v>
      </c>
      <c r="B5" s="15">
        <v>9</v>
      </c>
      <c r="C5" s="47">
        <f>(28283-5300-3536)/100000</f>
        <v>0.19447</v>
      </c>
      <c r="D5" s="47">
        <v>1.24E-2</v>
      </c>
      <c r="E5" s="46"/>
      <c r="F5" s="15">
        <v>27</v>
      </c>
      <c r="G5" s="41">
        <v>7.0000000000000007E-2</v>
      </c>
      <c r="H5" s="38"/>
    </row>
    <row r="6" spans="1:8">
      <c r="A6" s="15" t="s">
        <v>5</v>
      </c>
      <c r="B6" s="15">
        <v>9</v>
      </c>
      <c r="C6" s="47">
        <f>(27431-5300-3536)/100000</f>
        <v>0.18595</v>
      </c>
      <c r="D6" s="47">
        <v>1.2200000000000001E-2</v>
      </c>
      <c r="E6" s="44"/>
      <c r="F6" s="15">
        <v>28</v>
      </c>
      <c r="G6" s="41">
        <v>7.0000000000000007E-2</v>
      </c>
      <c r="H6" s="38"/>
    </row>
    <row r="7" spans="1:8">
      <c r="A7" s="15" t="s">
        <v>6</v>
      </c>
      <c r="B7" s="15">
        <v>10</v>
      </c>
      <c r="C7" s="47">
        <f>(28120-5300-3536)/100000</f>
        <v>0.19284000000000001</v>
      </c>
      <c r="D7" s="47">
        <v>1.4500000000000001E-2</v>
      </c>
      <c r="E7" s="44"/>
      <c r="F7" s="15">
        <v>29</v>
      </c>
      <c r="G7" s="41">
        <v>7.0000000000000007E-2</v>
      </c>
      <c r="H7" s="38"/>
    </row>
    <row r="8" spans="1:8">
      <c r="A8" s="15" t="s">
        <v>7</v>
      </c>
      <c r="B8" s="15">
        <v>13</v>
      </c>
      <c r="C8" s="47">
        <f>(27013-5300-3536)/100000</f>
        <v>0.18176999999999999</v>
      </c>
      <c r="D8" s="47">
        <v>1.9400000000000001E-2</v>
      </c>
      <c r="E8" s="44"/>
      <c r="F8" s="15">
        <v>30</v>
      </c>
      <c r="G8" s="41">
        <v>7.0000000000000007E-2</v>
      </c>
      <c r="H8" s="38"/>
    </row>
    <row r="9" spans="1:8">
      <c r="A9" s="15" t="s">
        <v>8</v>
      </c>
      <c r="B9" s="15">
        <v>9</v>
      </c>
      <c r="C9" s="47">
        <f>(28167-5300-3536)/100000</f>
        <v>0.19331000000000001</v>
      </c>
      <c r="D9" s="47">
        <v>2.2800000000000001E-2</v>
      </c>
      <c r="E9" s="44"/>
      <c r="F9" s="15">
        <v>31</v>
      </c>
      <c r="G9" s="41">
        <v>7.0000000000000007E-2</v>
      </c>
      <c r="H9" s="38"/>
    </row>
    <row r="10" spans="1:8">
      <c r="A10" s="15" t="s">
        <v>9</v>
      </c>
      <c r="B10" s="15">
        <v>13</v>
      </c>
      <c r="C10" s="47">
        <f>(23275-5300-3536)/100000</f>
        <v>0.14438999999999999</v>
      </c>
      <c r="D10" s="47">
        <v>1.1900000000000001E-2</v>
      </c>
      <c r="E10" s="44"/>
      <c r="F10" s="15">
        <v>32</v>
      </c>
      <c r="G10" s="41">
        <v>7.0000000000000007E-2</v>
      </c>
      <c r="H10" s="38"/>
    </row>
    <row r="11" spans="1:8">
      <c r="A11" s="15" t="s">
        <v>10</v>
      </c>
      <c r="B11" s="15">
        <v>8</v>
      </c>
      <c r="C11" s="47">
        <f>(23934-5300-3536)/100000</f>
        <v>0.15098</v>
      </c>
      <c r="D11" s="47">
        <v>1.5599999999999999E-2</v>
      </c>
      <c r="E11" s="44"/>
      <c r="F11" s="15">
        <v>33</v>
      </c>
      <c r="G11" s="41">
        <v>7.0000000000000007E-2</v>
      </c>
      <c r="H11" s="38"/>
    </row>
    <row r="12" spans="1:8">
      <c r="A12" s="15" t="s">
        <v>11</v>
      </c>
      <c r="B12" s="15">
        <v>13</v>
      </c>
      <c r="C12" s="47">
        <f>(26493-5300-3536)/100000</f>
        <v>0.17657</v>
      </c>
      <c r="D12" s="47">
        <v>2.47E-2</v>
      </c>
      <c r="E12" s="44"/>
      <c r="F12" s="15">
        <v>34</v>
      </c>
      <c r="G12" s="41">
        <v>7.0000000000000007E-2</v>
      </c>
      <c r="H12" s="38"/>
    </row>
    <row r="13" spans="1:8">
      <c r="A13" s="15" t="s">
        <v>12</v>
      </c>
      <c r="B13" s="15">
        <v>13</v>
      </c>
      <c r="C13" s="47">
        <f>(24814-5300-3536)/100000</f>
        <v>0.15978000000000001</v>
      </c>
      <c r="D13" s="47">
        <v>1.4E-2</v>
      </c>
      <c r="E13" s="44"/>
      <c r="F13" s="15">
        <v>35</v>
      </c>
      <c r="G13" s="41">
        <v>0.1</v>
      </c>
      <c r="H13" s="38"/>
    </row>
    <row r="14" spans="1:8">
      <c r="A14" s="15" t="s">
        <v>13</v>
      </c>
      <c r="B14" s="15">
        <v>7</v>
      </c>
      <c r="C14" s="47">
        <f>(29075-5300-3536)/100000</f>
        <v>0.20238999999999999</v>
      </c>
      <c r="D14" s="47">
        <v>1.55E-2</v>
      </c>
      <c r="E14" s="44"/>
      <c r="F14" s="15">
        <v>36</v>
      </c>
      <c r="G14" s="41">
        <v>0.1</v>
      </c>
      <c r="H14" s="38"/>
    </row>
    <row r="15" spans="1:8">
      <c r="A15" s="15" t="s">
        <v>14</v>
      </c>
      <c r="B15" s="15">
        <v>10</v>
      </c>
      <c r="C15" s="47">
        <f>(22583-5300-3536)/100000</f>
        <v>0.13747000000000001</v>
      </c>
      <c r="D15" s="47">
        <v>1.6500000000000001E-2</v>
      </c>
      <c r="E15" s="44"/>
      <c r="F15" s="15">
        <v>37</v>
      </c>
      <c r="G15" s="41">
        <v>0.1</v>
      </c>
      <c r="H15" s="38"/>
    </row>
    <row r="16" spans="1:8">
      <c r="A16" s="15" t="s">
        <v>15</v>
      </c>
      <c r="B16" s="15">
        <v>14</v>
      </c>
      <c r="C16" s="47">
        <f>(21858-5300-3536)/100000</f>
        <v>0.13022</v>
      </c>
      <c r="D16" s="47">
        <v>1.4999999999999999E-2</v>
      </c>
      <c r="E16" s="44"/>
      <c r="F16" s="15">
        <v>38</v>
      </c>
      <c r="G16" s="41">
        <v>0.1</v>
      </c>
      <c r="H16" s="38"/>
    </row>
    <row r="17" spans="1:8">
      <c r="A17" s="15" t="s">
        <v>16</v>
      </c>
      <c r="B17" s="15">
        <v>10</v>
      </c>
      <c r="C17" s="47">
        <f>(24433-5300-3536)/100000</f>
        <v>0.15597</v>
      </c>
      <c r="D17" s="47">
        <v>1.2500000000000001E-2</v>
      </c>
      <c r="E17" s="44"/>
      <c r="F17" s="15">
        <v>39</v>
      </c>
      <c r="G17" s="41">
        <v>0.1</v>
      </c>
      <c r="H17" s="38"/>
    </row>
    <row r="18" spans="1:8">
      <c r="A18" s="15" t="s">
        <v>17</v>
      </c>
      <c r="B18" s="15">
        <v>15</v>
      </c>
      <c r="C18" s="47">
        <f>(20272-5300-3536)/100000</f>
        <v>0.11436</v>
      </c>
      <c r="D18" s="47">
        <v>1.4999999999999999E-2</v>
      </c>
      <c r="E18" s="44"/>
      <c r="F18" s="15">
        <v>40</v>
      </c>
      <c r="G18" s="41">
        <v>0.1</v>
      </c>
      <c r="H18" s="38"/>
    </row>
    <row r="19" spans="1:8">
      <c r="A19" s="15" t="s">
        <v>18</v>
      </c>
      <c r="B19" s="15">
        <v>9</v>
      </c>
      <c r="C19" s="47">
        <f>(27827-5300-3536)/100000</f>
        <v>0.18991</v>
      </c>
      <c r="D19" s="47">
        <v>1.2200000000000001E-2</v>
      </c>
      <c r="E19" s="44"/>
      <c r="F19" s="15">
        <v>41</v>
      </c>
      <c r="G19" s="41">
        <v>0.1</v>
      </c>
      <c r="H19" s="38"/>
    </row>
    <row r="20" spans="1:8">
      <c r="A20" s="15" t="s">
        <v>19</v>
      </c>
      <c r="B20" s="15">
        <v>11</v>
      </c>
      <c r="C20" s="47">
        <f>(27808-5300-3536)/100000</f>
        <v>0.18972</v>
      </c>
      <c r="D20" s="47">
        <v>1.17E-2</v>
      </c>
      <c r="E20" s="37"/>
      <c r="F20" s="43">
        <v>42</v>
      </c>
      <c r="G20" s="41">
        <v>0.1</v>
      </c>
      <c r="H20" s="38"/>
    </row>
    <row r="21" spans="1:8">
      <c r="A21" s="15" t="s">
        <v>20</v>
      </c>
      <c r="B21" s="15">
        <v>15</v>
      </c>
      <c r="C21" s="47">
        <f>(25441-5300-3536)/100000</f>
        <v>0.16605</v>
      </c>
      <c r="D21" s="47">
        <v>1.8599999999999998E-2</v>
      </c>
      <c r="E21" s="37"/>
      <c r="F21" s="43">
        <v>43</v>
      </c>
      <c r="G21" s="41">
        <v>0.1</v>
      </c>
      <c r="H21" s="38"/>
    </row>
    <row r="22" spans="1:8">
      <c r="A22" s="15" t="s">
        <v>21</v>
      </c>
      <c r="B22" s="15">
        <v>10</v>
      </c>
      <c r="C22" s="47">
        <f>(23848-5300-3536)/100000</f>
        <v>0.15012</v>
      </c>
      <c r="D22" s="47">
        <v>1.0999999999999999E-2</v>
      </c>
      <c r="E22" s="37"/>
      <c r="F22" s="43">
        <v>44</v>
      </c>
      <c r="G22" s="41">
        <v>0.1</v>
      </c>
      <c r="H22" s="38"/>
    </row>
    <row r="23" spans="1:8">
      <c r="A23" s="15" t="s">
        <v>22</v>
      </c>
      <c r="B23" s="15">
        <v>14</v>
      </c>
      <c r="C23" s="47">
        <f>(22683-5300-3536)/100000</f>
        <v>0.13847000000000001</v>
      </c>
      <c r="D23" s="47">
        <v>1.95E-2</v>
      </c>
      <c r="E23" s="37"/>
      <c r="F23" s="43">
        <v>45</v>
      </c>
      <c r="G23" s="41">
        <v>0.15</v>
      </c>
      <c r="H23" s="38"/>
    </row>
    <row r="24" spans="1:8">
      <c r="A24" s="15" t="s">
        <v>23</v>
      </c>
      <c r="B24" s="15">
        <v>9</v>
      </c>
      <c r="C24" s="47">
        <f>(28415-5300-3536)/100000</f>
        <v>0.19578999999999999</v>
      </c>
      <c r="D24" s="47">
        <v>2.35E-2</v>
      </c>
      <c r="E24" s="37"/>
      <c r="F24" s="43">
        <v>46</v>
      </c>
      <c r="G24" s="41">
        <v>0.15</v>
      </c>
      <c r="H24" s="38"/>
    </row>
    <row r="25" spans="1:8">
      <c r="A25" s="15" t="s">
        <v>24</v>
      </c>
      <c r="B25" s="15">
        <v>9</v>
      </c>
      <c r="C25" s="47">
        <f>(25993-5300-3536)/100000</f>
        <v>0.17157</v>
      </c>
      <c r="D25" s="47">
        <v>3.0599999999999999E-2</v>
      </c>
      <c r="E25" s="37"/>
      <c r="F25" s="43">
        <v>47</v>
      </c>
      <c r="G25" s="41">
        <v>0.15</v>
      </c>
      <c r="H25" s="38"/>
    </row>
    <row r="26" spans="1:8">
      <c r="A26" s="15" t="s">
        <v>25</v>
      </c>
      <c r="B26" s="15">
        <v>9</v>
      </c>
      <c r="C26" s="47">
        <f>(16412-5300-3536)/100000</f>
        <v>7.5759999999999994E-2</v>
      </c>
      <c r="D26" s="47">
        <v>1.2500000000000001E-2</v>
      </c>
      <c r="E26" s="37"/>
      <c r="F26" s="43">
        <v>48</v>
      </c>
      <c r="G26" s="41">
        <v>0.15</v>
      </c>
      <c r="H26" s="38"/>
    </row>
    <row r="27" spans="1:8">
      <c r="A27" s="15" t="s">
        <v>26</v>
      </c>
      <c r="B27" s="15">
        <v>10</v>
      </c>
      <c r="C27" s="47">
        <f>(23586-5300-3536)/100000</f>
        <v>0.14749999999999999</v>
      </c>
      <c r="D27" s="47">
        <v>0.01</v>
      </c>
      <c r="E27" s="37"/>
      <c r="F27" s="43">
        <v>49</v>
      </c>
      <c r="G27" s="41">
        <v>0.15</v>
      </c>
      <c r="H27" s="38"/>
    </row>
    <row r="28" spans="1:8">
      <c r="A28" s="22"/>
      <c r="B28" s="22"/>
      <c r="C28" s="22"/>
      <c r="D28" s="22"/>
      <c r="E28" s="37"/>
      <c r="F28" s="43">
        <v>50</v>
      </c>
      <c r="G28" s="41">
        <v>0.15</v>
      </c>
      <c r="H28" s="38"/>
    </row>
    <row r="29" spans="1:8">
      <c r="E29" s="37"/>
      <c r="F29" s="15">
        <v>51</v>
      </c>
      <c r="G29" s="41">
        <v>0.15</v>
      </c>
      <c r="H29" s="38"/>
    </row>
    <row r="30" spans="1:8">
      <c r="E30" s="37"/>
      <c r="F30" s="15">
        <v>52</v>
      </c>
      <c r="G30" s="41">
        <v>0.15</v>
      </c>
      <c r="H30" s="38"/>
    </row>
    <row r="31" spans="1:8">
      <c r="E31" s="37"/>
      <c r="F31" s="15">
        <v>53</v>
      </c>
      <c r="G31" s="41">
        <v>0.15</v>
      </c>
      <c r="H31" s="38"/>
    </row>
    <row r="32" spans="1:8">
      <c r="E32" s="37"/>
      <c r="F32" s="15">
        <v>54</v>
      </c>
      <c r="G32" s="41">
        <v>0.15</v>
      </c>
      <c r="H32" s="38"/>
    </row>
    <row r="33" spans="5:8">
      <c r="E33" s="37"/>
      <c r="F33" s="15">
        <v>55</v>
      </c>
      <c r="G33" s="41">
        <v>0.18</v>
      </c>
      <c r="H33" s="38"/>
    </row>
    <row r="34" spans="5:8">
      <c r="E34" s="37"/>
      <c r="F34" s="15">
        <v>56</v>
      </c>
      <c r="G34" s="41">
        <v>0.18</v>
      </c>
      <c r="H34" s="38"/>
    </row>
    <row r="35" spans="5:8">
      <c r="E35" s="37"/>
      <c r="F35" s="15">
        <v>57</v>
      </c>
      <c r="G35" s="41">
        <v>0.18</v>
      </c>
      <c r="H35" s="38"/>
    </row>
    <row r="36" spans="5:8">
      <c r="E36" s="37"/>
      <c r="F36" s="15">
        <v>58</v>
      </c>
      <c r="G36" s="41">
        <v>0.18</v>
      </c>
      <c r="H36" s="38"/>
    </row>
    <row r="37" spans="5:8">
      <c r="E37" s="37"/>
      <c r="F37" s="15">
        <v>59</v>
      </c>
      <c r="G37" s="41">
        <v>0.18</v>
      </c>
      <c r="H37" s="38"/>
    </row>
    <row r="38" spans="5:8">
      <c r="E38" s="37"/>
      <c r="F38" s="15">
        <v>60</v>
      </c>
      <c r="G38" s="41">
        <v>0.18</v>
      </c>
      <c r="H38" s="38"/>
    </row>
    <row r="39" spans="5:8">
      <c r="E39" s="37"/>
      <c r="F39" s="15">
        <v>61</v>
      </c>
      <c r="G39" s="41">
        <v>0.18</v>
      </c>
      <c r="H39" s="38"/>
    </row>
    <row r="40" spans="5:8">
      <c r="E40" s="37"/>
      <c r="F40" s="15">
        <v>62</v>
      </c>
      <c r="G40" s="41">
        <v>0.18</v>
      </c>
      <c r="H40" s="38"/>
    </row>
    <row r="41" spans="5:8">
      <c r="E41" s="37"/>
      <c r="F41" s="15">
        <v>63</v>
      </c>
      <c r="G41" s="41">
        <v>0.18</v>
      </c>
      <c r="H41" s="38"/>
    </row>
    <row r="42" spans="5:8">
      <c r="E42" s="37"/>
      <c r="F42" s="15">
        <v>64</v>
      </c>
      <c r="G42" s="41">
        <v>0.18</v>
      </c>
      <c r="H42" s="38"/>
    </row>
    <row r="43" spans="5:8">
      <c r="E43" s="37"/>
      <c r="F43" s="15">
        <v>65</v>
      </c>
      <c r="G43" s="42">
        <v>0.18</v>
      </c>
      <c r="H43" s="38"/>
    </row>
    <row r="44" spans="5:8">
      <c r="F44" s="22"/>
      <c r="G44" s="22"/>
    </row>
  </sheetData>
  <sheetProtection algorithmName="SHA-512" hashValue="Sk+oM2tEJabKTcUbnHPISt8ISGx2g4tqglLby8oYWYiiyHSH75orMojmrfJfPkHPlDW3tWtPu96w4r2vXXQUrQ==" saltValue="LOKs/ZH5ZxVzVIifo05hcg==" spinCount="100000" sheet="1" objects="1" scenarios="1"/>
  <mergeCells count="1">
    <mergeCell ref="E1:G1"/>
  </mergeCells>
  <hyperlinks>
    <hyperlink ref="C1" r:id="rId1" xr:uid="{2ACA95D5-3313-48E4-AD1C-8D26DE249E0F}"/>
    <hyperlink ref="D1" r:id="rId2" xr:uid="{F35C9B57-A31F-4A92-80DB-4249C0A4996A}"/>
    <hyperlink ref="B1" r:id="rId3" xr:uid="{CA696858-F25D-4809-BDDB-C21FFECC42B7}"/>
    <hyperlink ref="G2" r:id="rId4" location="a16" display="Ansatz in Prozenten des koordinierten Lohnes" xr:uid="{FD99777A-BAE9-4C23-9EBF-35F6B8CBD899}"/>
  </hyperlinks>
  <pageMargins left="0.7" right="0.7" top="0.75" bottom="0.75" header="0.3" footer="0.3"/>
  <tableParts count="7">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t m 5 / V q f 3 C 3 i k A A A A 9 Q A A A B I A H A B D b 2 5 m a W c v U G F j a 2 F n Z S 5 4 b W w g o h g A K K A U A A A A A A A A A A A A A A A A A A A A A A A A A A A A h Y 8 x D o I w A E W v Q r r T l m o M k l J i X C U x M R r X p l R o g G J o a 7 m b g 0 f y C m I U d X P 8 7 7 / h / / v 1 R r O h b Y K L 7 I 3 q d A o i i E E g t e g K p c s U O H s K Y 5 A x u u W i 5 q U M R l m b Z D B F C i p r z w l C 3 n v o Z 7 D r S 0 Q w j t A x 3 + x E J V s O P r L 6 L 4 d K G 8 u 1 k I D R w 2 s M I 3 C 5 g P G c Q E z R x G i u 9 L c n 4 9 x n + w P p 2 j X W 9 Z K 5 O t y v K J o i R e 8 L 7 A F Q S w M E F A A C A A g A t m 5 / 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Z u f 1 Y o i k e 4 D g A A A B E A A A A T A B w A R m 9 y b X V s Y X M v U 2 V j d G l v b j E u b S C i G A A o o B Q A A A A A A A A A A A A A A A A A A A A A A A A A A A A r T k 0 u y c z P U w i G 0 I b W A F B L A Q I t A B Q A A g A I A L Z u f 1 a n 9 w t 4 p A A A A P U A A A A S A A A A A A A A A A A A A A A A A A A A A A B D b 2 5 m a W c v U G F j a 2 F n Z S 5 4 b W x Q S w E C L Q A U A A I A C A C 2 b n 9 W D 8 r p q 6 Q A A A D p A A A A E w A A A A A A A A A A A A A A A A D w A A A A W 0 N v b n R l b n R f V H l w Z X N d L n h t b F B L A Q I t A B Q A A g A I A L Z u f 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R G t H 8 B 7 T 1 T L X Q h X w 0 C P w u A A A A A A I A A A A A A B B m A A A A A Q A A I A A A A A M g i w k B 2 K A K l y W L E 8 E H f W T O 6 b y Q R U 3 j Q 2 R r M 7 u 7 s l x D A A A A A A 6 A A A A A A g A A I A A A A F u 6 G u + r A S 6 q E y f G r S 1 B 5 l K P N h k V t N Y 4 w q + 2 / U o / 1 D 9 a U A A A A P 1 9 6 / I q k Z Y k g y B O J w n A h D i C e u A r 6 B R Q d u V b v o B z D O n W I y X H y W p g 5 U R t O B Y K n x Z 6 u G F p 0 R 0 y N o h y 1 y U O F f + Z / C D f 6 H J H Q W i A A e R v T 3 R N H f 9 5 Q A A A A G f k 6 J Q M i X F r d q F g a F 6 I z d D Z g m o 9 1 d I q p 5 q 6 p x X 3 j I 2 T N W m D + 5 t D u J c 9 E 3 P + h m 1 6 k 5 0 O F v G v N n H Y N J m v Y 2 V T M Z M = < / D a t a M a s h u p > 
</file>

<file path=customXml/itemProps1.xml><?xml version="1.0" encoding="utf-8"?>
<ds:datastoreItem xmlns:ds="http://schemas.openxmlformats.org/officeDocument/2006/customXml" ds:itemID="{97F36CB2-D694-4084-AA1D-3F0BFD69802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Anleitung</vt:lpstr>
      <vt:lpstr>Rechner</vt:lpstr>
      <vt:lpstr>DB</vt:lpstr>
      <vt:lpstr>Al</vt:lpstr>
      <vt:lpstr>Ein</vt:lpstr>
      <vt:lpstr>Kan</vt:lpstr>
    </vt:vector>
  </TitlesOfParts>
  <Company>abrechnungen.ch</Company>
  <LinksUpToDate>false</LinksUpToDate>
  <SharedDoc>false</SharedDoc>
  <HyperlinkBase>https://www.abrechnungen.ch/downloads/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Stundensatzrechner für Selbständige/Freelancer</dc:title>
  <dc:subject>Berechnung des erforderlichen Stundensatzes für Selbständige und Freelancer, inklusive Steuern, Gebühren und effektiver Arbeitszeit.</dc:subject>
  <dc:creator>stirnemann@rasminka.ch</dc:creator>
  <cp:keywords>Stundensatzrechner, Freelancer, Selbständige, Zieleinkommen, Bruttoeinkommen</cp:keywords>
  <cp:lastModifiedBy>YN</cp:lastModifiedBy>
  <dcterms:created xsi:type="dcterms:W3CDTF">2015-06-05T18:17:20Z</dcterms:created>
  <dcterms:modified xsi:type="dcterms:W3CDTF">2024-05-01T13:42:11Z</dcterms:modified>
  <cp:category>Finanzen, Gehaltskalkulation, Selbstständigkeit</cp:category>
  <cp:contentStatus>öffentlich</cp:contentStatus>
</cp:coreProperties>
</file>