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codeName="ThisWorkbook"/>
  <mc:AlternateContent xmlns:mc="http://schemas.openxmlformats.org/markup-compatibility/2006">
    <mc:Choice Requires="x15">
      <x15ac:absPath xmlns:x15ac="http://schemas.microsoft.com/office/spreadsheetml/2010/11/ac" url="D:\Work\abrechnungen\Downloads\Finplan\"/>
    </mc:Choice>
  </mc:AlternateContent>
  <xr:revisionPtr revIDLastSave="0" documentId="13_ncr:1_{35B6D7DD-E96B-40D0-8507-1CA1279605B6}" xr6:coauthVersionLast="47" xr6:coauthVersionMax="47" xr10:uidLastSave="{00000000-0000-0000-0000-000000000000}"/>
  <bookViews>
    <workbookView xWindow="-120" yWindow="-120" windowWidth="29040" windowHeight="15840" tabRatio="827" xr2:uid="{00000000-000D-0000-FFFF-FFFF00000000}"/>
  </bookViews>
  <sheets>
    <sheet name="Einleitung" sheetId="63" r:id="rId1"/>
    <sheet name="Grunddaten" sheetId="42" r:id="rId2"/>
    <sheet name="Zur Infoanfrage" sheetId="53" state="hidden" r:id="rId3"/>
    <sheet name="Inputs" sheetId="1" state="hidden" r:id="rId4"/>
    <sheet name="Timing" sheetId="3" state="hidden" r:id="rId5"/>
    <sheet name="Kalkulationen" sheetId="5" state="hidden" r:id="rId6"/>
    <sheet name="Periode (verstecken)" sheetId="43" state="hidden" r:id="rId7"/>
    <sheet name="Inputs für Abschreibungen" sheetId="49" r:id="rId8"/>
    <sheet name="Inputs für Fremdfinanzierung" sheetId="45" r:id="rId9"/>
    <sheet name="Erfolgsrechnung" sheetId="36" r:id="rId10"/>
    <sheet name="Bilanz &amp; Cashflow" sheetId="37" r:id="rId11"/>
    <sheet name="Kontakt" sheetId="62" r:id="rId12"/>
  </sheets>
  <externalReferences>
    <externalReference r:id="rId13"/>
    <externalReference r:id="rId14"/>
    <externalReference r:id="rId15"/>
  </externalReferences>
  <definedNames>
    <definedName name="Ab_Jul_2018">Einleitung!#REF!</definedName>
    <definedName name="Anzahl_Umsatzannahmen">OFFSET('[1]Periode (verstecken)'!$H$1,0,0,COUNTA('[1]Periode (verstecken)'!$H:$H),1)</definedName>
    <definedName name="Currency" localSheetId="6">[2]Inputs!$G$14</definedName>
    <definedName name="Currency">Einleitung!#REF!</definedName>
    <definedName name="Currency_USD" localSheetId="6">[2]Inputs!$G$15</definedName>
    <definedName name="Currency_USD">Inputs!$G$11</definedName>
    <definedName name="Days_in_month" localSheetId="0">30</definedName>
    <definedName name="Days_in_month" localSheetId="11">30</definedName>
    <definedName name="Days_in_month">Inputs!$G$40</definedName>
    <definedName name="Days_in_Week" localSheetId="0">Einleitung!#REF!</definedName>
    <definedName name="Days_in_Week" localSheetId="11">[3]Inputs!#REF!</definedName>
    <definedName name="Days_in_week">Inputs!$G$41</definedName>
    <definedName name="Days_in_WorkWeek">Einleitung!#REF!</definedName>
    <definedName name="Days_in_year" localSheetId="0">Einleitung!#REF!</definedName>
    <definedName name="Days_in_year" localSheetId="11">[3]Inputs!#REF!</definedName>
    <definedName name="Days_in_year" localSheetId="6">[2]Inputs!$G$29</definedName>
    <definedName name="Days_in_year">Inputs!$G$39</definedName>
    <definedName name="Jul_2017_Jul_2018">Einleitung!#REF!</definedName>
    <definedName name="Jul_Dez_2017">Einleitung!#REF!</definedName>
    <definedName name="Kunden_ab_Juli_2018">Einleitung!#REF!</definedName>
    <definedName name="Kunden_Januar_Juli_2018">Einleitung!#REF!</definedName>
    <definedName name="Kunden_Juli_Dezember_2017">Einleitung!#REF!</definedName>
    <definedName name="Months_in_year" localSheetId="0">Einleitung!#REF!</definedName>
    <definedName name="Months_in_year" localSheetId="11">[3]Inputs!#REF!</definedName>
    <definedName name="Months_in_year" localSheetId="6">[2]Inputs!$G$28</definedName>
    <definedName name="Months_in_year">Inputs!$G$38</definedName>
    <definedName name="_xlnm.Print_Area" localSheetId="0">Einleitung!$A$2:$F$31</definedName>
    <definedName name="_xlnm.Print_Area" localSheetId="9">Erfolgsrechnung!$A$2:$T$48</definedName>
    <definedName name="_xlnm.Print_Area" localSheetId="1">Grunddaten!$A$2:$J$184</definedName>
    <definedName name="_xlnm.Print_Area" localSheetId="8">'Inputs für Fremdfinanzierung'!$A$2:$J$139</definedName>
    <definedName name="Prozente">Einleitung!#REF!</definedName>
    <definedName name="Scenarios">Einleitung!#REF!</definedName>
    <definedName name="solver_adj" localSheetId="4" hidden="1">Timing!#REF!</definedName>
    <definedName name="solver_lhs1" localSheetId="4" hidden="1">Timing!#REF!</definedName>
    <definedName name="solver_lhs2" localSheetId="4" hidden="1">Timing!#REF!</definedName>
    <definedName name="solver_num" localSheetId="4" hidden="1">2</definedName>
    <definedName name="solver_opt" localSheetId="4" hidden="1">Timing!#REF!</definedName>
    <definedName name="solver_rel1" localSheetId="4" hidden="1">1</definedName>
    <definedName name="solver_rel2" localSheetId="4" hidden="1">1</definedName>
    <definedName name="solver_rhs1" localSheetId="4" hidden="1">10</definedName>
    <definedName name="solver_rhs2" localSheetId="4" hidden="1">10</definedName>
    <definedName name="solver_typ" localSheetId="4" hidden="1">1</definedName>
    <definedName name="solver_val" localSheetId="4" hidden="1">10</definedName>
    <definedName name="Steuersatz" localSheetId="6">[2]Inputs!$G$39</definedName>
    <definedName name="Steuersatz">Inputs!$G$46</definedName>
    <definedName name="Szenarien" localSheetId="6">[2]Inputs!#REF!</definedName>
    <definedName name="Tax_rate">Einleitung!#REF!</definedName>
    <definedName name="Total_Plätze" localSheetId="6">[2]Timing!#REF!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 i="45" l="1"/>
  <c r="F15" i="45"/>
  <c r="T22" i="36"/>
  <c r="S22" i="36"/>
  <c r="R22" i="36"/>
  <c r="Q22" i="36"/>
  <c r="P22" i="36"/>
  <c r="O22" i="36"/>
  <c r="N22" i="36"/>
  <c r="M22" i="36"/>
  <c r="L22" i="36"/>
  <c r="K22" i="36"/>
  <c r="J22" i="36"/>
  <c r="I22" i="36"/>
  <c r="H22" i="36"/>
  <c r="G22" i="36"/>
  <c r="F22" i="36"/>
  <c r="E22" i="36"/>
  <c r="D22" i="36"/>
  <c r="O39" i="36"/>
  <c r="N39" i="36"/>
  <c r="M39" i="36"/>
  <c r="L39" i="36"/>
  <c r="K39" i="36"/>
  <c r="J39" i="36"/>
  <c r="I39" i="36"/>
  <c r="H39" i="36"/>
  <c r="G39" i="36"/>
  <c r="F39" i="36"/>
  <c r="E39" i="36"/>
  <c r="D39" i="36"/>
  <c r="P39" i="36"/>
  <c r="T39" i="36"/>
  <c r="S39" i="36"/>
  <c r="R39" i="36"/>
  <c r="Q39" i="36"/>
  <c r="D59" i="42"/>
  <c r="B18" i="36"/>
  <c r="C135" i="1"/>
  <c r="C134" i="1"/>
  <c r="C133" i="1"/>
  <c r="G248" i="1"/>
  <c r="G166" i="1"/>
  <c r="G46" i="1"/>
  <c r="D11" i="42"/>
  <c r="A42" i="42"/>
  <c r="A41" i="42"/>
  <c r="A40" i="42"/>
  <c r="B76" i="37" l="1"/>
  <c r="B99" i="37"/>
  <c r="G178" i="1"/>
  <c r="A15" i="5" l="1"/>
  <c r="H240" i="1"/>
  <c r="I240" i="1"/>
  <c r="J240" i="1"/>
  <c r="K240" i="1"/>
  <c r="G240" i="1"/>
  <c r="G179" i="1"/>
  <c r="C183" i="1"/>
  <c r="C178" i="1"/>
  <c r="C179" i="1"/>
  <c r="C172" i="1"/>
  <c r="C173" i="1"/>
  <c r="C171" i="1"/>
  <c r="C158" i="1"/>
  <c r="H170" i="1"/>
  <c r="K151" i="1"/>
  <c r="J151" i="1"/>
  <c r="I151" i="1"/>
  <c r="H151" i="1"/>
  <c r="G151" i="1"/>
  <c r="K149" i="1"/>
  <c r="J149" i="1"/>
  <c r="I149" i="1"/>
  <c r="H149" i="1"/>
  <c r="G149" i="1"/>
  <c r="K148" i="1"/>
  <c r="J148" i="1"/>
  <c r="I148" i="1"/>
  <c r="H148" i="1"/>
  <c r="G148" i="1"/>
  <c r="K147" i="1"/>
  <c r="J147" i="1"/>
  <c r="I147" i="1"/>
  <c r="H147" i="1"/>
  <c r="G147" i="1"/>
  <c r="K146" i="1"/>
  <c r="J146" i="1"/>
  <c r="I146" i="1"/>
  <c r="H146" i="1"/>
  <c r="G146" i="1"/>
  <c r="K145" i="1"/>
  <c r="J145" i="1"/>
  <c r="I145" i="1"/>
  <c r="H145" i="1"/>
  <c r="G145" i="1"/>
  <c r="K144" i="1"/>
  <c r="J144" i="1"/>
  <c r="I144" i="1"/>
  <c r="H144" i="1"/>
  <c r="G144" i="1"/>
  <c r="K143" i="1"/>
  <c r="J143" i="1"/>
  <c r="I143" i="1"/>
  <c r="H143" i="1"/>
  <c r="G143" i="1"/>
  <c r="K142" i="1"/>
  <c r="J142" i="1"/>
  <c r="I142" i="1"/>
  <c r="H142" i="1"/>
  <c r="G142" i="1"/>
  <c r="K141" i="1"/>
  <c r="J141" i="1"/>
  <c r="I141" i="1"/>
  <c r="H141" i="1"/>
  <c r="G141" i="1"/>
  <c r="K140" i="1"/>
  <c r="J140" i="1"/>
  <c r="I140" i="1"/>
  <c r="H140" i="1"/>
  <c r="G140" i="1"/>
  <c r="C141" i="1"/>
  <c r="A24" i="5" s="1"/>
  <c r="A27" i="36" s="1"/>
  <c r="C142" i="1"/>
  <c r="A25" i="5" s="1"/>
  <c r="A28" i="36" s="1"/>
  <c r="C143" i="1"/>
  <c r="A26" i="5" s="1"/>
  <c r="C144" i="1"/>
  <c r="A27" i="5" s="1"/>
  <c r="C145" i="1"/>
  <c r="A28" i="5" s="1"/>
  <c r="A29" i="36" s="1"/>
  <c r="C146" i="1"/>
  <c r="A29" i="5" s="1"/>
  <c r="A30" i="36" s="1"/>
  <c r="C147" i="1"/>
  <c r="A30" i="5" s="1"/>
  <c r="A31" i="36" s="1"/>
  <c r="C148" i="1"/>
  <c r="A31" i="5" s="1"/>
  <c r="A32" i="36" s="1"/>
  <c r="C149" i="1"/>
  <c r="A32" i="5" s="1"/>
  <c r="A33" i="36" s="1"/>
  <c r="C150" i="1"/>
  <c r="A33" i="5" s="1"/>
  <c r="A34" i="36" s="1"/>
  <c r="C151" i="1"/>
  <c r="A34" i="5" s="1"/>
  <c r="A35" i="36" s="1"/>
  <c r="D49" i="42"/>
  <c r="D50" i="42"/>
  <c r="D51" i="42"/>
  <c r="D52" i="42"/>
  <c r="D53" i="42"/>
  <c r="D54" i="42"/>
  <c r="D55" i="42"/>
  <c r="D56" i="42"/>
  <c r="D57" i="42"/>
  <c r="D140" i="42"/>
  <c r="D136" i="42"/>
  <c r="D132" i="42"/>
  <c r="D128" i="42"/>
  <c r="D124" i="42"/>
  <c r="D120" i="42"/>
  <c r="D116" i="42"/>
  <c r="D112" i="42"/>
  <c r="D108" i="42"/>
  <c r="D104" i="42"/>
  <c r="D100" i="42"/>
  <c r="D96" i="42"/>
  <c r="D92" i="42"/>
  <c r="D88" i="42"/>
  <c r="D82" i="42"/>
  <c r="D78" i="42"/>
  <c r="D77" i="42"/>
  <c r="D72" i="42" l="1"/>
  <c r="A33" i="42"/>
  <c r="H150" i="1" l="1"/>
  <c r="I150" i="1"/>
  <c r="J150" i="1"/>
  <c r="K150" i="1"/>
  <c r="D58" i="42" l="1"/>
  <c r="G150" i="1"/>
  <c r="C240" i="1" l="1"/>
  <c r="D141" i="42"/>
  <c r="F13" i="37" l="1"/>
  <c r="E13" i="37"/>
  <c r="D13" i="37"/>
  <c r="K13" i="37"/>
  <c r="J13" i="37"/>
  <c r="O13" i="37"/>
  <c r="I13" i="37"/>
  <c r="N13" i="37"/>
  <c r="H13" i="37"/>
  <c r="M13" i="37"/>
  <c r="G13" i="37"/>
  <c r="L13" i="37"/>
  <c r="B25" i="37"/>
  <c r="B13" i="37"/>
  <c r="L76" i="37" l="1"/>
  <c r="G76" i="37"/>
  <c r="E76" i="37"/>
  <c r="O76" i="37"/>
  <c r="K76" i="37"/>
  <c r="J76" i="37"/>
  <c r="P13" i="37"/>
  <c r="F76" i="37"/>
  <c r="M76" i="37"/>
  <c r="I76" i="37"/>
  <c r="H76" i="37"/>
  <c r="N76" i="37"/>
  <c r="D76" i="37"/>
  <c r="Q13" i="37" l="1"/>
  <c r="P76" i="37"/>
  <c r="C31" i="42"/>
  <c r="C26" i="42"/>
  <c r="R13" i="37" l="1"/>
  <c r="Q76" i="37"/>
  <c r="C140" i="1"/>
  <c r="R76" i="37" l="1"/>
  <c r="S13" i="37"/>
  <c r="G53" i="1"/>
  <c r="H53" i="1"/>
  <c r="I53" i="1"/>
  <c r="J53" i="1"/>
  <c r="K53" i="1"/>
  <c r="S76" i="37" l="1"/>
  <c r="T13" i="37"/>
  <c r="T76" i="37" l="1"/>
  <c r="G63" i="1"/>
  <c r="H63" i="1"/>
  <c r="I63" i="1"/>
  <c r="J63" i="1"/>
  <c r="K63" i="1"/>
  <c r="G125" i="1"/>
  <c r="G115" i="1"/>
  <c r="G105" i="1"/>
  <c r="G95" i="1"/>
  <c r="G85" i="1"/>
  <c r="G75" i="1"/>
  <c r="G65" i="1"/>
  <c r="G55" i="1"/>
  <c r="C73" i="1" l="1"/>
  <c r="C63" i="1"/>
  <c r="C236" i="1"/>
  <c r="C232" i="1"/>
  <c r="C228" i="1"/>
  <c r="C224" i="1"/>
  <c r="C220" i="1"/>
  <c r="C216" i="1"/>
  <c r="C212" i="1"/>
  <c r="C208" i="1"/>
  <c r="C204" i="1"/>
  <c r="C200" i="1"/>
  <c r="C196" i="1"/>
  <c r="C192" i="1"/>
  <c r="C188" i="1"/>
  <c r="K73" i="1"/>
  <c r="J73" i="1"/>
  <c r="I73" i="1"/>
  <c r="H73" i="1"/>
  <c r="G73" i="1"/>
  <c r="C60" i="1"/>
  <c r="D38" i="3" s="1"/>
  <c r="A10" i="5" s="1"/>
  <c r="D44" i="3"/>
  <c r="D43" i="3"/>
  <c r="D41" i="3"/>
  <c r="D40" i="3"/>
  <c r="D31" i="42"/>
  <c r="F73" i="1"/>
  <c r="D26" i="42"/>
  <c r="F63" i="1"/>
  <c r="C21" i="42"/>
  <c r="D21" i="42"/>
  <c r="A25" i="37" l="1"/>
  <c r="D42" i="3"/>
  <c r="C50" i="1"/>
  <c r="D37" i="3" s="1"/>
  <c r="A9" i="5" s="1"/>
  <c r="C53" i="1"/>
  <c r="C70" i="1"/>
  <c r="D39" i="3" s="1"/>
  <c r="A11" i="5" s="1"/>
  <c r="F53" i="1"/>
  <c r="A69" i="37" l="1"/>
  <c r="A89" i="37"/>
  <c r="G253" i="1" l="1"/>
  <c r="G254" i="1"/>
  <c r="G255" i="1"/>
  <c r="G251" i="1"/>
  <c r="D153" i="42"/>
  <c r="D152" i="42"/>
  <c r="D151" i="42"/>
  <c r="D150" i="42"/>
  <c r="D149" i="42"/>
  <c r="D146" i="42"/>
  <c r="D138" i="42"/>
  <c r="D137" i="42"/>
  <c r="D134" i="42"/>
  <c r="D133" i="42"/>
  <c r="D130" i="42"/>
  <c r="D129" i="42"/>
  <c r="D126" i="42"/>
  <c r="D125" i="42"/>
  <c r="D122" i="42"/>
  <c r="D121" i="42"/>
  <c r="D118" i="42"/>
  <c r="D117" i="42"/>
  <c r="D114" i="42"/>
  <c r="D113" i="42"/>
  <c r="D110" i="42"/>
  <c r="D109" i="42"/>
  <c r="D106" i="42"/>
  <c r="D105" i="42"/>
  <c r="D102" i="42"/>
  <c r="D101" i="42"/>
  <c r="D98" i="42"/>
  <c r="D97" i="42"/>
  <c r="D93" i="42"/>
  <c r="D94" i="42"/>
  <c r="D89" i="42"/>
  <c r="D90" i="42"/>
  <c r="G238" i="1"/>
  <c r="G234" i="1"/>
  <c r="G230" i="1"/>
  <c r="G226" i="1"/>
  <c r="G222" i="1"/>
  <c r="G218" i="1"/>
  <c r="G214" i="1"/>
  <c r="G210" i="1"/>
  <c r="G206" i="1"/>
  <c r="G202" i="1"/>
  <c r="G198" i="1"/>
  <c r="G194" i="1"/>
  <c r="G190" i="1"/>
  <c r="K236" i="1"/>
  <c r="J236" i="1"/>
  <c r="I236" i="1"/>
  <c r="H236" i="1"/>
  <c r="G236" i="1"/>
  <c r="K232" i="1"/>
  <c r="J232" i="1"/>
  <c r="I232" i="1"/>
  <c r="H232" i="1"/>
  <c r="G232" i="1"/>
  <c r="K228" i="1"/>
  <c r="J228" i="1"/>
  <c r="I228" i="1"/>
  <c r="H228" i="1"/>
  <c r="G228" i="1"/>
  <c r="K224" i="1"/>
  <c r="J224" i="1"/>
  <c r="I224" i="1"/>
  <c r="H224" i="1"/>
  <c r="G224" i="1"/>
  <c r="K220" i="1"/>
  <c r="J220" i="1"/>
  <c r="I220" i="1"/>
  <c r="H220" i="1"/>
  <c r="G220" i="1"/>
  <c r="K216" i="1"/>
  <c r="J216" i="1"/>
  <c r="I216" i="1"/>
  <c r="H216" i="1"/>
  <c r="G216" i="1"/>
  <c r="K212" i="1"/>
  <c r="J212" i="1"/>
  <c r="I212" i="1"/>
  <c r="H212" i="1"/>
  <c r="G212" i="1"/>
  <c r="K208" i="1"/>
  <c r="J208" i="1"/>
  <c r="I208" i="1"/>
  <c r="H208" i="1"/>
  <c r="G208" i="1"/>
  <c r="K204" i="1"/>
  <c r="J204" i="1"/>
  <c r="I204" i="1"/>
  <c r="H204" i="1"/>
  <c r="G204" i="1"/>
  <c r="K200" i="1"/>
  <c r="J200" i="1"/>
  <c r="I200" i="1"/>
  <c r="H200" i="1"/>
  <c r="G200" i="1"/>
  <c r="K196" i="1"/>
  <c r="J196" i="1"/>
  <c r="I196" i="1"/>
  <c r="H196" i="1"/>
  <c r="G196" i="1"/>
  <c r="K192" i="1"/>
  <c r="J192" i="1"/>
  <c r="I192" i="1"/>
  <c r="H192" i="1"/>
  <c r="G192" i="1"/>
  <c r="H188" i="1"/>
  <c r="I188" i="1"/>
  <c r="J188" i="1"/>
  <c r="K188" i="1"/>
  <c r="G188" i="1"/>
  <c r="K158" i="1"/>
  <c r="J158" i="1"/>
  <c r="I158" i="1"/>
  <c r="H158" i="1"/>
  <c r="G158" i="1"/>
  <c r="G183" i="1"/>
  <c r="I22" i="5" l="1"/>
  <c r="I25" i="36" s="1"/>
  <c r="O22" i="5"/>
  <c r="O25" i="36" s="1"/>
  <c r="E22" i="5"/>
  <c r="E25" i="36" s="1"/>
  <c r="F22" i="5"/>
  <c r="F25" i="36" s="1"/>
  <c r="L22" i="5"/>
  <c r="L25" i="36" s="1"/>
  <c r="J22" i="5"/>
  <c r="J25" i="36" s="1"/>
  <c r="K22" i="5"/>
  <c r="K25" i="36" s="1"/>
  <c r="G22" i="5"/>
  <c r="G25" i="36" s="1"/>
  <c r="M22" i="5"/>
  <c r="M25" i="36" s="1"/>
  <c r="H22" i="5"/>
  <c r="H25" i="36" s="1"/>
  <c r="N22" i="5"/>
  <c r="N25" i="36" s="1"/>
  <c r="D22" i="5"/>
  <c r="Q22" i="5"/>
  <c r="R25" i="36" s="1"/>
  <c r="P22" i="5"/>
  <c r="Q25" i="36" s="1"/>
  <c r="R22" i="5"/>
  <c r="S25" i="36" s="1"/>
  <c r="S22" i="5"/>
  <c r="T25" i="36" s="1"/>
  <c r="G172" i="1"/>
  <c r="G173" i="1"/>
  <c r="G171" i="1"/>
  <c r="D67" i="42"/>
  <c r="D66" i="42"/>
  <c r="D65" i="42"/>
  <c r="G134" i="1"/>
  <c r="G135" i="1"/>
  <c r="G133" i="1"/>
  <c r="D48" i="42"/>
  <c r="D42" i="42"/>
  <c r="D41" i="42"/>
  <c r="D40" i="42"/>
  <c r="G29" i="1"/>
  <c r="G12" i="1"/>
  <c r="D10" i="42"/>
  <c r="D9" i="42"/>
  <c r="G241" i="1" l="1"/>
  <c r="G209" i="1"/>
  <c r="H173" i="1"/>
  <c r="G237" i="1"/>
  <c r="G205" i="1"/>
  <c r="H171" i="1"/>
  <c r="G233" i="1"/>
  <c r="G201" i="1"/>
  <c r="G229" i="1"/>
  <c r="G197" i="1"/>
  <c r="G225" i="1"/>
  <c r="G193" i="1"/>
  <c r="G213" i="1"/>
  <c r="G221" i="1"/>
  <c r="G189" i="1"/>
  <c r="G217" i="1"/>
  <c r="H172" i="1"/>
  <c r="G102" i="1"/>
  <c r="H102" i="1" s="1"/>
  <c r="I102" i="1" s="1"/>
  <c r="J102" i="1" s="1"/>
  <c r="K102" i="1" s="1"/>
  <c r="G252" i="1"/>
  <c r="G122" i="1"/>
  <c r="H122" i="1" s="1"/>
  <c r="I122" i="1" s="1"/>
  <c r="J122" i="1" s="1"/>
  <c r="K122" i="1" s="1"/>
  <c r="G112" i="1"/>
  <c r="H112" i="1" s="1"/>
  <c r="I112" i="1" s="1"/>
  <c r="J112" i="1" s="1"/>
  <c r="K112" i="1" s="1"/>
  <c r="G107" i="1"/>
  <c r="G97" i="1"/>
  <c r="H97" i="1" s="1"/>
  <c r="I97" i="1" s="1"/>
  <c r="J97" i="1" s="1"/>
  <c r="K97" i="1" s="1"/>
  <c r="G92" i="1"/>
  <c r="H92" i="1" s="1"/>
  <c r="I92" i="1" s="1"/>
  <c r="J92" i="1" s="1"/>
  <c r="K92" i="1" s="1"/>
  <c r="G77" i="1"/>
  <c r="H77" i="1" s="1"/>
  <c r="I77" i="1" s="1"/>
  <c r="J77" i="1" s="1"/>
  <c r="K77" i="1" s="1"/>
  <c r="G72" i="1"/>
  <c r="H72" i="1" s="1"/>
  <c r="I72" i="1" s="1"/>
  <c r="J72" i="1" s="1"/>
  <c r="K72" i="1" s="1"/>
  <c r="G57" i="1"/>
  <c r="H57" i="1" s="1"/>
  <c r="I57" i="1" s="1"/>
  <c r="J57" i="1" s="1"/>
  <c r="K57" i="1" s="1"/>
  <c r="G52" i="1"/>
  <c r="H52" i="1" s="1"/>
  <c r="I52" i="1" s="1"/>
  <c r="J52" i="1" s="1"/>
  <c r="K52" i="1" s="1"/>
  <c r="G127" i="1"/>
  <c r="G117" i="1"/>
  <c r="G87" i="1"/>
  <c r="H87" i="1" s="1"/>
  <c r="I87" i="1" s="1"/>
  <c r="J87" i="1" s="1"/>
  <c r="K87" i="1" s="1"/>
  <c r="G82" i="1"/>
  <c r="H82" i="1" s="1"/>
  <c r="I82" i="1" s="1"/>
  <c r="J82" i="1" s="1"/>
  <c r="K82" i="1" s="1"/>
  <c r="G67" i="1"/>
  <c r="H67" i="1" s="1"/>
  <c r="I67" i="1" s="1"/>
  <c r="J67" i="1" s="1"/>
  <c r="K67" i="1" s="1"/>
  <c r="G62" i="1"/>
  <c r="H62" i="1" s="1"/>
  <c r="I62" i="1" s="1"/>
  <c r="J62" i="1" s="1"/>
  <c r="K62" i="1" s="1"/>
  <c r="B20" i="45" l="1"/>
  <c r="G256" i="1"/>
  <c r="H117" i="1"/>
  <c r="I117" i="1" s="1"/>
  <c r="J117" i="1" s="1"/>
  <c r="K117" i="1" s="1"/>
  <c r="H107" i="1"/>
  <c r="I107" i="1" s="1"/>
  <c r="J107" i="1" s="1"/>
  <c r="K107" i="1" s="1"/>
  <c r="H127" i="1"/>
  <c r="I127" i="1" s="1"/>
  <c r="J127" i="1" s="1"/>
  <c r="K127" i="1" s="1"/>
  <c r="B92" i="37"/>
  <c r="B70" i="37"/>
  <c r="B71" i="37"/>
  <c r="B72" i="37"/>
  <c r="B21" i="45" l="1"/>
  <c r="V107" i="49"/>
  <c r="U107" i="49"/>
  <c r="T107" i="49"/>
  <c r="S107" i="49"/>
  <c r="V99" i="49"/>
  <c r="U99" i="49"/>
  <c r="T99" i="49"/>
  <c r="S99" i="49"/>
  <c r="V91" i="49"/>
  <c r="U91" i="49"/>
  <c r="T91" i="49"/>
  <c r="S91" i="49"/>
  <c r="E105" i="49"/>
  <c r="D103" i="49"/>
  <c r="E97" i="49"/>
  <c r="D95" i="49"/>
  <c r="E89" i="49"/>
  <c r="D87" i="49"/>
  <c r="B30" i="37"/>
  <c r="B31" i="37"/>
  <c r="B32" i="37"/>
  <c r="A32" i="37"/>
  <c r="A31" i="37"/>
  <c r="A30" i="37"/>
  <c r="B22" i="45" l="1"/>
  <c r="A72" i="37"/>
  <c r="A92" i="37"/>
  <c r="S90" i="37"/>
  <c r="S91" i="37"/>
  <c r="S92" i="37"/>
  <c r="A71" i="37"/>
  <c r="A91" i="37"/>
  <c r="R91" i="37"/>
  <c r="R92" i="37"/>
  <c r="T90" i="37"/>
  <c r="T91" i="37"/>
  <c r="T92" i="37"/>
  <c r="R90" i="37"/>
  <c r="A70" i="37"/>
  <c r="A90" i="37"/>
  <c r="Q90" i="37"/>
  <c r="Q91" i="37"/>
  <c r="Q92" i="37"/>
  <c r="B90" i="37"/>
  <c r="B91" i="37"/>
  <c r="B89" i="37"/>
  <c r="B88" i="37"/>
  <c r="B87" i="37"/>
  <c r="B86" i="37"/>
  <c r="B85" i="37"/>
  <c r="B84" i="37"/>
  <c r="B83" i="37"/>
  <c r="B82" i="37"/>
  <c r="B81" i="37"/>
  <c r="B80" i="37"/>
  <c r="B60" i="37"/>
  <c r="B61" i="37"/>
  <c r="B62" i="37"/>
  <c r="B63" i="37"/>
  <c r="B64" i="37"/>
  <c r="B65" i="37"/>
  <c r="B66" i="37"/>
  <c r="B67" i="37"/>
  <c r="B68" i="37"/>
  <c r="B69" i="37"/>
  <c r="B73" i="37"/>
  <c r="B26" i="37"/>
  <c r="B24" i="37"/>
  <c r="B23" i="37"/>
  <c r="B22" i="37"/>
  <c r="B21" i="37"/>
  <c r="B20" i="37"/>
  <c r="B19" i="37"/>
  <c r="B18" i="37"/>
  <c r="B17" i="37"/>
  <c r="A26" i="37"/>
  <c r="A24" i="37"/>
  <c r="A23" i="37"/>
  <c r="A22" i="37"/>
  <c r="A21" i="37"/>
  <c r="A20" i="37"/>
  <c r="A19" i="37"/>
  <c r="A18" i="37"/>
  <c r="A17" i="37"/>
  <c r="A60" i="37" s="1"/>
  <c r="B33" i="37"/>
  <c r="F10" i="45"/>
  <c r="F8" i="45"/>
  <c r="F6" i="45"/>
  <c r="F7" i="45" s="1"/>
  <c r="V83" i="49"/>
  <c r="U83" i="49"/>
  <c r="T83" i="49"/>
  <c r="S83" i="49"/>
  <c r="V75" i="49"/>
  <c r="U75" i="49"/>
  <c r="T75" i="49"/>
  <c r="S75" i="49"/>
  <c r="V67" i="49"/>
  <c r="U67" i="49"/>
  <c r="T67" i="49"/>
  <c r="S67" i="49"/>
  <c r="V58" i="49"/>
  <c r="U58" i="49"/>
  <c r="T58" i="49"/>
  <c r="S58" i="49"/>
  <c r="V49" i="49"/>
  <c r="U49" i="49"/>
  <c r="T49" i="49"/>
  <c r="S49" i="49"/>
  <c r="V41" i="49"/>
  <c r="U41" i="49"/>
  <c r="T41" i="49"/>
  <c r="S41" i="49"/>
  <c r="V34" i="49"/>
  <c r="U34" i="49"/>
  <c r="T34" i="49"/>
  <c r="S34" i="49"/>
  <c r="V27" i="49"/>
  <c r="U27" i="49"/>
  <c r="T27" i="49"/>
  <c r="S27" i="49"/>
  <c r="V20" i="49"/>
  <c r="U20" i="49"/>
  <c r="T20" i="49"/>
  <c r="S20" i="49"/>
  <c r="S12" i="49"/>
  <c r="E81" i="49"/>
  <c r="D79" i="49"/>
  <c r="E73" i="49"/>
  <c r="D71" i="49"/>
  <c r="E65" i="49"/>
  <c r="D63" i="49"/>
  <c r="E56" i="49"/>
  <c r="D54" i="49"/>
  <c r="E47" i="49"/>
  <c r="D45" i="49"/>
  <c r="E39" i="49"/>
  <c r="D37" i="49"/>
  <c r="E32" i="49"/>
  <c r="D30" i="49"/>
  <c r="E25" i="49"/>
  <c r="D23" i="49"/>
  <c r="E18" i="49"/>
  <c r="D16" i="49"/>
  <c r="T12" i="49"/>
  <c r="U12" i="49"/>
  <c r="V12" i="49"/>
  <c r="G187" i="1"/>
  <c r="H187" i="1" s="1"/>
  <c r="I187" i="1" s="1"/>
  <c r="J187" i="1" s="1"/>
  <c r="K187" i="1" s="1"/>
  <c r="E10" i="49"/>
  <c r="D8" i="49"/>
  <c r="B23" i="45" l="1"/>
  <c r="A68" i="37"/>
  <c r="A61" i="37"/>
  <c r="A67" i="37"/>
  <c r="A62" i="37"/>
  <c r="A63" i="37"/>
  <c r="A64" i="37"/>
  <c r="A65" i="37"/>
  <c r="A66" i="37"/>
  <c r="S82" i="37"/>
  <c r="S80" i="37"/>
  <c r="T81" i="37"/>
  <c r="T82" i="37"/>
  <c r="T83" i="37"/>
  <c r="T85" i="37"/>
  <c r="T86" i="37"/>
  <c r="R82" i="37"/>
  <c r="R83" i="37"/>
  <c r="R84" i="37"/>
  <c r="R85" i="37"/>
  <c r="R89" i="37"/>
  <c r="R86" i="37"/>
  <c r="R87" i="37"/>
  <c r="S81" i="37"/>
  <c r="S83" i="37"/>
  <c r="S84" i="37"/>
  <c r="S86" i="37"/>
  <c r="S87" i="37"/>
  <c r="R80" i="37"/>
  <c r="Q81" i="37"/>
  <c r="Q82" i="37"/>
  <c r="Q84" i="37"/>
  <c r="Q85" i="37"/>
  <c r="Q89" i="37"/>
  <c r="Q86" i="37"/>
  <c r="Q87" i="37"/>
  <c r="Q88" i="37"/>
  <c r="R81" i="37"/>
  <c r="R88" i="37"/>
  <c r="T80" i="37"/>
  <c r="Q80" i="37"/>
  <c r="S89" i="37"/>
  <c r="T87" i="37"/>
  <c r="S88" i="37"/>
  <c r="T89" i="37"/>
  <c r="T84" i="37"/>
  <c r="S85" i="37"/>
  <c r="Q83" i="37"/>
  <c r="T88" i="37"/>
  <c r="A81" i="37"/>
  <c r="A86" i="37"/>
  <c r="A88" i="37"/>
  <c r="A87" i="37"/>
  <c r="A85" i="37"/>
  <c r="A84" i="37"/>
  <c r="A83" i="37"/>
  <c r="A80" i="37"/>
  <c r="A82" i="37"/>
  <c r="B24" i="45" l="1"/>
  <c r="S93" i="37"/>
  <c r="Q93" i="37"/>
  <c r="T93" i="37"/>
  <c r="R93" i="37"/>
  <c r="B25" i="45" l="1"/>
  <c r="A20" i="45"/>
  <c r="A21" i="45" s="1"/>
  <c r="A22" i="45" s="1"/>
  <c r="A23" i="45" s="1"/>
  <c r="A24" i="45" s="1"/>
  <c r="A25" i="45" s="1"/>
  <c r="A26" i="45" s="1"/>
  <c r="A27" i="45" s="1"/>
  <c r="A28" i="45" s="1"/>
  <c r="A29" i="45" s="1"/>
  <c r="A30" i="45" s="1"/>
  <c r="A31" i="45" s="1"/>
  <c r="A32" i="45" s="1"/>
  <c r="A33" i="45" s="1"/>
  <c r="A34" i="45" s="1"/>
  <c r="A35" i="45" s="1"/>
  <c r="A36" i="45" s="1"/>
  <c r="A37" i="45" s="1"/>
  <c r="A38" i="45" s="1"/>
  <c r="A39" i="45" s="1"/>
  <c r="A40" i="45" s="1"/>
  <c r="A41" i="45" s="1"/>
  <c r="A42" i="45" s="1"/>
  <c r="A43" i="45" s="1"/>
  <c r="A44" i="45" s="1"/>
  <c r="A45" i="45" s="1"/>
  <c r="A46" i="45" s="1"/>
  <c r="A47" i="45" s="1"/>
  <c r="A48" i="45" s="1"/>
  <c r="A49" i="45" s="1"/>
  <c r="A50" i="45" s="1"/>
  <c r="A51" i="45" s="1"/>
  <c r="A52" i="45" s="1"/>
  <c r="A53" i="45" s="1"/>
  <c r="A54" i="45" s="1"/>
  <c r="A55" i="45" s="1"/>
  <c r="A56" i="45" s="1"/>
  <c r="A57" i="45" s="1"/>
  <c r="A58" i="45" s="1"/>
  <c r="A59" i="45" s="1"/>
  <c r="A60" i="45" s="1"/>
  <c r="A61" i="45" s="1"/>
  <c r="A62" i="45" s="1"/>
  <c r="A63" i="45" s="1"/>
  <c r="A64" i="45" s="1"/>
  <c r="A65" i="45" s="1"/>
  <c r="A66" i="45" s="1"/>
  <c r="A67" i="45" s="1"/>
  <c r="A68" i="45" s="1"/>
  <c r="A69" i="45" s="1"/>
  <c r="A70" i="45" s="1"/>
  <c r="A71" i="45" s="1"/>
  <c r="A72" i="45" s="1"/>
  <c r="A73" i="45" s="1"/>
  <c r="A74" i="45" s="1"/>
  <c r="A75" i="45" s="1"/>
  <c r="A76" i="45" s="1"/>
  <c r="A77" i="45" s="1"/>
  <c r="A78" i="45" s="1"/>
  <c r="A79" i="45" s="1"/>
  <c r="A80" i="45" s="1"/>
  <c r="A81" i="45" s="1"/>
  <c r="A82" i="45" s="1"/>
  <c r="A83" i="45" s="1"/>
  <c r="A84" i="45" s="1"/>
  <c r="A85" i="45" s="1"/>
  <c r="A86" i="45" s="1"/>
  <c r="A87" i="45" s="1"/>
  <c r="A88" i="45" s="1"/>
  <c r="A89" i="45" s="1"/>
  <c r="A90" i="45" s="1"/>
  <c r="A91" i="45" s="1"/>
  <c r="A92" i="45" s="1"/>
  <c r="A93" i="45" s="1"/>
  <c r="A94" i="45" s="1"/>
  <c r="A95" i="45" s="1"/>
  <c r="A96" i="45" s="1"/>
  <c r="A97" i="45" s="1"/>
  <c r="A98" i="45" s="1"/>
  <c r="A99" i="45" s="1"/>
  <c r="A100" i="45" s="1"/>
  <c r="A101" i="45" s="1"/>
  <c r="A102" i="45" s="1"/>
  <c r="A103" i="45" s="1"/>
  <c r="A104" i="45" s="1"/>
  <c r="A105" i="45" s="1"/>
  <c r="A106" i="45" s="1"/>
  <c r="A107" i="45" s="1"/>
  <c r="A108" i="45" s="1"/>
  <c r="A109" i="45" s="1"/>
  <c r="A110" i="45" s="1"/>
  <c r="A111" i="45" s="1"/>
  <c r="A112" i="45" s="1"/>
  <c r="A113" i="45" s="1"/>
  <c r="A114" i="45" s="1"/>
  <c r="A115" i="45" s="1"/>
  <c r="A116" i="45" s="1"/>
  <c r="A117" i="45" s="1"/>
  <c r="A118" i="45" s="1"/>
  <c r="A119" i="45" s="1"/>
  <c r="A120" i="45" s="1"/>
  <c r="A121" i="45" s="1"/>
  <c r="A122" i="45" s="1"/>
  <c r="A123" i="45" s="1"/>
  <c r="A124" i="45" s="1"/>
  <c r="A125" i="45" s="1"/>
  <c r="A126" i="45" s="1"/>
  <c r="A127" i="45" s="1"/>
  <c r="A128" i="45" s="1"/>
  <c r="A129" i="45" s="1"/>
  <c r="A130" i="45" s="1"/>
  <c r="A131" i="45" s="1"/>
  <c r="A132" i="45" s="1"/>
  <c r="A133" i="45" s="1"/>
  <c r="A134" i="45" s="1"/>
  <c r="A135" i="45" s="1"/>
  <c r="A136" i="45" s="1"/>
  <c r="A137" i="45" s="1"/>
  <c r="A138" i="45" s="1"/>
  <c r="A139" i="45" s="1"/>
  <c r="F9" i="45"/>
  <c r="F11" i="45" s="1"/>
  <c r="B26" i="45" l="1"/>
  <c r="B27" i="45" l="1"/>
  <c r="G16" i="45"/>
  <c r="B28" i="45" l="1"/>
  <c r="F16" i="45"/>
  <c r="B29" i="45" l="1"/>
  <c r="B34" i="36"/>
  <c r="B35" i="36"/>
  <c r="A25" i="36"/>
  <c r="B17" i="36"/>
  <c r="B11" i="36"/>
  <c r="B12" i="36"/>
  <c r="K24" i="3"/>
  <c r="L24" i="3" s="1"/>
  <c r="M24" i="3" s="1"/>
  <c r="N24" i="3" s="1"/>
  <c r="O24" i="3" s="1"/>
  <c r="P24" i="3" s="1"/>
  <c r="Q24" i="3" s="1"/>
  <c r="R24" i="3" s="1"/>
  <c r="S24" i="3" s="1"/>
  <c r="T24" i="3" s="1"/>
  <c r="B30" i="45" l="1"/>
  <c r="A11" i="36"/>
  <c r="A12" i="36"/>
  <c r="A10" i="36"/>
  <c r="B32" i="5"/>
  <c r="B33" i="5"/>
  <c r="B34" i="5"/>
  <c r="B10" i="5"/>
  <c r="B11" i="5"/>
  <c r="B31" i="45" l="1"/>
  <c r="G161" i="1"/>
  <c r="H161" i="1" s="1"/>
  <c r="I161" i="1" s="1"/>
  <c r="J161" i="1" s="1"/>
  <c r="K161" i="1" s="1"/>
  <c r="G155" i="1"/>
  <c r="G139" i="1"/>
  <c r="H139" i="1" s="1"/>
  <c r="I139" i="1" s="1"/>
  <c r="J139" i="1" s="1"/>
  <c r="K139" i="1" s="1"/>
  <c r="A18" i="5"/>
  <c r="A18" i="36" s="1"/>
  <c r="A17" i="5"/>
  <c r="A16" i="5"/>
  <c r="B32" i="45" l="1"/>
  <c r="A17" i="36"/>
  <c r="A16" i="36"/>
  <c r="D96" i="37"/>
  <c r="D44" i="37" s="1"/>
  <c r="H155" i="1"/>
  <c r="I155" i="1" s="1"/>
  <c r="J155" i="1" s="1"/>
  <c r="K155" i="1" s="1"/>
  <c r="B33" i="45" l="1"/>
  <c r="A23" i="5"/>
  <c r="A26" i="36" s="1"/>
  <c r="B19" i="5"/>
  <c r="B34" i="45" l="1"/>
  <c r="B32" i="36"/>
  <c r="B31" i="5"/>
  <c r="B35" i="45" l="1"/>
  <c r="B100" i="37"/>
  <c r="B40" i="37"/>
  <c r="G10" i="3"/>
  <c r="F13" i="3" s="1"/>
  <c r="B33" i="36"/>
  <c r="I19" i="3"/>
  <c r="I20" i="3" s="1"/>
  <c r="B98" i="37"/>
  <c r="D45" i="37"/>
  <c r="B29" i="36"/>
  <c r="B28" i="5"/>
  <c r="B102" i="37"/>
  <c r="B96" i="37"/>
  <c r="B93" i="37"/>
  <c r="B77" i="37"/>
  <c r="B75" i="37"/>
  <c r="B74" i="37"/>
  <c r="B59" i="37"/>
  <c r="B49" i="37"/>
  <c r="B47" i="37"/>
  <c r="B46" i="37"/>
  <c r="B45" i="37"/>
  <c r="B44" i="37"/>
  <c r="B41" i="37"/>
  <c r="B39" i="37"/>
  <c r="B35" i="37"/>
  <c r="B27" i="37"/>
  <c r="B14" i="37"/>
  <c r="B12" i="37"/>
  <c r="B11" i="37"/>
  <c r="B10" i="37"/>
  <c r="B47" i="36"/>
  <c r="B46" i="36"/>
  <c r="B45" i="36"/>
  <c r="B44" i="36"/>
  <c r="B43" i="36"/>
  <c r="B42" i="36"/>
  <c r="B41" i="36"/>
  <c r="B40" i="36"/>
  <c r="B38" i="36"/>
  <c r="B36" i="36"/>
  <c r="B31" i="36"/>
  <c r="B30" i="36"/>
  <c r="B28" i="36"/>
  <c r="B27" i="36"/>
  <c r="B26" i="36"/>
  <c r="B25" i="36"/>
  <c r="B21" i="36"/>
  <c r="B19" i="36"/>
  <c r="B16" i="36"/>
  <c r="B10" i="36"/>
  <c r="G34" i="1"/>
  <c r="G13" i="3" s="1"/>
  <c r="G31" i="1"/>
  <c r="B22" i="5"/>
  <c r="A2" i="3"/>
  <c r="G15" i="3"/>
  <c r="B37" i="5"/>
  <c r="B35" i="5"/>
  <c r="B24" i="5"/>
  <c r="B25" i="5"/>
  <c r="B23" i="5"/>
  <c r="B30" i="5"/>
  <c r="B29" i="5"/>
  <c r="B27" i="5"/>
  <c r="B26" i="5"/>
  <c r="B12" i="5"/>
  <c r="B9" i="5"/>
  <c r="F34" i="1"/>
  <c r="D28" i="5" l="1"/>
  <c r="D29" i="36" s="1"/>
  <c r="D24" i="5"/>
  <c r="D27" i="36" s="1"/>
  <c r="D30" i="5"/>
  <c r="D31" i="36" s="1"/>
  <c r="D23" i="5"/>
  <c r="D26" i="36" s="1"/>
  <c r="D25" i="5"/>
  <c r="D32" i="5"/>
  <c r="D33" i="36" s="1"/>
  <c r="D26" i="5"/>
  <c r="D34" i="5"/>
  <c r="D35" i="36" s="1"/>
  <c r="D31" i="5"/>
  <c r="D32" i="36" s="1"/>
  <c r="D27" i="5"/>
  <c r="D29" i="5"/>
  <c r="D30" i="36" s="1"/>
  <c r="D33" i="5"/>
  <c r="D34" i="36" s="1"/>
  <c r="B36" i="45"/>
  <c r="G35" i="1"/>
  <c r="J19" i="3"/>
  <c r="I21" i="3"/>
  <c r="P96" i="37"/>
  <c r="A6" i="3"/>
  <c r="B8" i="3" s="1"/>
  <c r="B17" i="3" s="1"/>
  <c r="F35" i="1"/>
  <c r="D28" i="36" l="1"/>
  <c r="B37" i="45"/>
  <c r="A35" i="3"/>
  <c r="I22" i="3"/>
  <c r="I2" i="3"/>
  <c r="I3" i="3"/>
  <c r="N7" i="45" s="1"/>
  <c r="J20" i="3"/>
  <c r="K19" i="3"/>
  <c r="E44" i="37"/>
  <c r="I28" i="3"/>
  <c r="I32" i="3"/>
  <c r="I31" i="3"/>
  <c r="I29" i="3"/>
  <c r="I26" i="3"/>
  <c r="I27" i="3"/>
  <c r="E23" i="5" l="1"/>
  <c r="E26" i="36" s="1"/>
  <c r="E28" i="5"/>
  <c r="E29" i="36" s="1"/>
  <c r="E29" i="5"/>
  <c r="E30" i="36" s="1"/>
  <c r="E30" i="5"/>
  <c r="E31" i="36" s="1"/>
  <c r="E25" i="5"/>
  <c r="E31" i="5"/>
  <c r="E32" i="36" s="1"/>
  <c r="E32" i="5"/>
  <c r="E33" i="36" s="1"/>
  <c r="E34" i="5"/>
  <c r="E35" i="36" s="1"/>
  <c r="E26" i="5"/>
  <c r="E24" i="5"/>
  <c r="E27" i="36" s="1"/>
  <c r="E27" i="5"/>
  <c r="E33" i="5"/>
  <c r="E34" i="36" s="1"/>
  <c r="B38" i="45"/>
  <c r="N15" i="45"/>
  <c r="N27" i="45" s="1"/>
  <c r="N13" i="45"/>
  <c r="N25" i="45" s="1"/>
  <c r="N14" i="45"/>
  <c r="N26" i="45" s="1"/>
  <c r="I35" i="3"/>
  <c r="I4" i="3"/>
  <c r="N19" i="45"/>
  <c r="N9" i="45"/>
  <c r="N21" i="45" s="1"/>
  <c r="D41" i="36" s="1"/>
  <c r="D6" i="5"/>
  <c r="G7" i="49"/>
  <c r="I23" i="3"/>
  <c r="J21" i="3"/>
  <c r="D7" i="36"/>
  <c r="P7" i="36" s="1"/>
  <c r="D7" i="37"/>
  <c r="L19" i="3"/>
  <c r="K20" i="3"/>
  <c r="F44" i="37"/>
  <c r="I30" i="3"/>
  <c r="E28" i="36" l="1"/>
  <c r="F31" i="5"/>
  <c r="F32" i="36" s="1"/>
  <c r="F27" i="5"/>
  <c r="F28" i="5"/>
  <c r="F29" i="36" s="1"/>
  <c r="F24" i="5"/>
  <c r="F27" i="36" s="1"/>
  <c r="F25" i="5"/>
  <c r="F23" i="5"/>
  <c r="F26" i="36" s="1"/>
  <c r="F26" i="5"/>
  <c r="F30" i="5"/>
  <c r="F31" i="36" s="1"/>
  <c r="F29" i="5"/>
  <c r="F30" i="36" s="1"/>
  <c r="F34" i="5"/>
  <c r="F35" i="36" s="1"/>
  <c r="F32" i="5"/>
  <c r="F33" i="36" s="1"/>
  <c r="F33" i="5"/>
  <c r="F34" i="36" s="1"/>
  <c r="B39" i="45"/>
  <c r="I33" i="3"/>
  <c r="I40" i="3"/>
  <c r="I44" i="3"/>
  <c r="I42" i="3"/>
  <c r="I43" i="3"/>
  <c r="I41" i="3"/>
  <c r="I39" i="3"/>
  <c r="D11" i="5" s="1"/>
  <c r="I37" i="3"/>
  <c r="D9" i="5" s="1"/>
  <c r="I38" i="3"/>
  <c r="D10" i="5" s="1"/>
  <c r="D58" i="37"/>
  <c r="D98" i="37" s="1"/>
  <c r="P7" i="37"/>
  <c r="G91" i="49"/>
  <c r="G107" i="49"/>
  <c r="G99" i="49"/>
  <c r="G75" i="49"/>
  <c r="G67" i="49"/>
  <c r="G49" i="49"/>
  <c r="G41" i="49"/>
  <c r="G34" i="49"/>
  <c r="G27" i="49"/>
  <c r="G20" i="49"/>
  <c r="G58" i="49"/>
  <c r="G12" i="49"/>
  <c r="G83" i="49"/>
  <c r="J2" i="3"/>
  <c r="J3" i="3"/>
  <c r="O7" i="45" s="1"/>
  <c r="J22" i="3"/>
  <c r="L20" i="3"/>
  <c r="M19" i="3"/>
  <c r="G44" i="37"/>
  <c r="J28" i="3"/>
  <c r="J30" i="3"/>
  <c r="J32" i="3"/>
  <c r="J31" i="3"/>
  <c r="J26" i="3"/>
  <c r="G26" i="5" l="1"/>
  <c r="G24" i="5"/>
  <c r="G27" i="36" s="1"/>
  <c r="G30" i="5"/>
  <c r="G31" i="36" s="1"/>
  <c r="G29" i="5"/>
  <c r="G30" i="36" s="1"/>
  <c r="G23" i="5"/>
  <c r="G26" i="36" s="1"/>
  <c r="G31" i="5"/>
  <c r="G32" i="36" s="1"/>
  <c r="G32" i="5"/>
  <c r="G33" i="36" s="1"/>
  <c r="G25" i="5"/>
  <c r="G28" i="5"/>
  <c r="G29" i="36" s="1"/>
  <c r="G34" i="5"/>
  <c r="G35" i="36" s="1"/>
  <c r="G27" i="5"/>
  <c r="G33" i="5"/>
  <c r="G34" i="36" s="1"/>
  <c r="F28" i="36"/>
  <c r="B40" i="45"/>
  <c r="Z19" i="45"/>
  <c r="P58" i="37"/>
  <c r="O15" i="45"/>
  <c r="O27" i="45" s="1"/>
  <c r="O13" i="45"/>
  <c r="O25" i="45" s="1"/>
  <c r="O14" i="45"/>
  <c r="O26" i="45" s="1"/>
  <c r="J35" i="3"/>
  <c r="D17" i="5"/>
  <c r="D18" i="5"/>
  <c r="D18" i="36" s="1"/>
  <c r="D16" i="5"/>
  <c r="D10" i="36"/>
  <c r="D12" i="36"/>
  <c r="D11" i="36"/>
  <c r="D12" i="5"/>
  <c r="O19" i="45"/>
  <c r="D91" i="37"/>
  <c r="D80" i="37"/>
  <c r="D92" i="37"/>
  <c r="D90" i="37"/>
  <c r="D88" i="37"/>
  <c r="D81" i="37"/>
  <c r="D85" i="37"/>
  <c r="D82" i="37"/>
  <c r="D86" i="37"/>
  <c r="D83" i="37"/>
  <c r="D87" i="37"/>
  <c r="H7" i="49"/>
  <c r="D89" i="37"/>
  <c r="D84" i="37"/>
  <c r="E6" i="5"/>
  <c r="K21" i="3"/>
  <c r="J23" i="3"/>
  <c r="J4" i="3"/>
  <c r="E7" i="37"/>
  <c r="E58" i="37" s="1"/>
  <c r="E98" i="37" s="1"/>
  <c r="E7" i="36"/>
  <c r="N19" i="3"/>
  <c r="M20" i="3"/>
  <c r="H44" i="37"/>
  <c r="J27" i="3"/>
  <c r="J29" i="3"/>
  <c r="H28" i="5" l="1"/>
  <c r="H29" i="36" s="1"/>
  <c r="H27" i="5"/>
  <c r="H29" i="5"/>
  <c r="H30" i="36" s="1"/>
  <c r="H32" i="5"/>
  <c r="H33" i="36" s="1"/>
  <c r="H31" i="5"/>
  <c r="H32" i="36" s="1"/>
  <c r="H23" i="5"/>
  <c r="H26" i="36" s="1"/>
  <c r="H30" i="5"/>
  <c r="H31" i="36" s="1"/>
  <c r="H26" i="5"/>
  <c r="H24" i="5"/>
  <c r="H27" i="36" s="1"/>
  <c r="H34" i="5"/>
  <c r="H35" i="36" s="1"/>
  <c r="H25" i="5"/>
  <c r="H33" i="5"/>
  <c r="H34" i="36" s="1"/>
  <c r="G28" i="36"/>
  <c r="B41" i="45"/>
  <c r="D71" i="37"/>
  <c r="J33" i="3"/>
  <c r="J37" i="3"/>
  <c r="E9" i="5" s="1"/>
  <c r="J40" i="3"/>
  <c r="J41" i="3"/>
  <c r="J44" i="3"/>
  <c r="J43" i="3"/>
  <c r="J42" i="3"/>
  <c r="J38" i="3"/>
  <c r="E10" i="5" s="1"/>
  <c r="J39" i="3"/>
  <c r="E11" i="5" s="1"/>
  <c r="D72" i="37"/>
  <c r="D93" i="37"/>
  <c r="D17" i="36"/>
  <c r="D16" i="36"/>
  <c r="D63" i="37"/>
  <c r="D62" i="37"/>
  <c r="D69" i="37"/>
  <c r="D67" i="37"/>
  <c r="D66" i="37"/>
  <c r="H107" i="49"/>
  <c r="H99" i="49"/>
  <c r="H91" i="49"/>
  <c r="D60" i="37"/>
  <c r="H67" i="49"/>
  <c r="H49" i="49"/>
  <c r="H20" i="49"/>
  <c r="H12" i="49"/>
  <c r="H83" i="49"/>
  <c r="H41" i="49"/>
  <c r="H34" i="49"/>
  <c r="H58" i="49"/>
  <c r="H75" i="49"/>
  <c r="H27" i="49"/>
  <c r="K2" i="3"/>
  <c r="K22" i="3"/>
  <c r="K3" i="3"/>
  <c r="P7" i="45" s="1"/>
  <c r="N20" i="3"/>
  <c r="O19" i="3"/>
  <c r="I44" i="37"/>
  <c r="K26" i="3"/>
  <c r="K30" i="3"/>
  <c r="K32" i="3"/>
  <c r="K28" i="3"/>
  <c r="H28" i="36" l="1"/>
  <c r="I24" i="5"/>
  <c r="I27" i="36" s="1"/>
  <c r="I25" i="5"/>
  <c r="I30" i="5"/>
  <c r="I31" i="36" s="1"/>
  <c r="I27" i="5"/>
  <c r="I31" i="5"/>
  <c r="I32" i="36" s="1"/>
  <c r="I23" i="5"/>
  <c r="I26" i="36" s="1"/>
  <c r="I32" i="5"/>
  <c r="I33" i="36" s="1"/>
  <c r="I26" i="5"/>
  <c r="I29" i="5"/>
  <c r="I30" i="36" s="1"/>
  <c r="I34" i="5"/>
  <c r="I35" i="36" s="1"/>
  <c r="I28" i="5"/>
  <c r="I29" i="36" s="1"/>
  <c r="I33" i="5"/>
  <c r="I34" i="36" s="1"/>
  <c r="B42" i="45"/>
  <c r="D19" i="37"/>
  <c r="D23" i="37"/>
  <c r="D20" i="37"/>
  <c r="D17" i="37"/>
  <c r="D32" i="37"/>
  <c r="D25" i="37"/>
  <c r="D24" i="37"/>
  <c r="K35" i="3"/>
  <c r="E18" i="5"/>
  <c r="E18" i="36" s="1"/>
  <c r="E17" i="5"/>
  <c r="E10" i="36"/>
  <c r="E16" i="5"/>
  <c r="E12" i="36"/>
  <c r="E11" i="36"/>
  <c r="E12" i="5"/>
  <c r="P19" i="45"/>
  <c r="D31" i="37"/>
  <c r="E92" i="37"/>
  <c r="E90" i="37"/>
  <c r="D61" i="37"/>
  <c r="E80" i="37"/>
  <c r="E91" i="37"/>
  <c r="D64" i="37"/>
  <c r="E82" i="37"/>
  <c r="E83" i="37"/>
  <c r="E87" i="37"/>
  <c r="E84" i="37"/>
  <c r="E81" i="37"/>
  <c r="E89" i="37"/>
  <c r="E88" i="37"/>
  <c r="E85" i="37"/>
  <c r="I7" i="49"/>
  <c r="E86" i="37"/>
  <c r="E35" i="5"/>
  <c r="F6" i="5"/>
  <c r="L21" i="3"/>
  <c r="K4" i="3"/>
  <c r="K23" i="3"/>
  <c r="F7" i="37"/>
  <c r="F58" i="37" s="1"/>
  <c r="F98" i="37" s="1"/>
  <c r="F7" i="36"/>
  <c r="P19" i="3"/>
  <c r="O20" i="3"/>
  <c r="J44" i="37"/>
  <c r="D35" i="5"/>
  <c r="K27" i="3"/>
  <c r="K31" i="3"/>
  <c r="K29" i="3"/>
  <c r="I28" i="36" l="1"/>
  <c r="J29" i="5"/>
  <c r="J30" i="36" s="1"/>
  <c r="J25" i="5"/>
  <c r="J23" i="5"/>
  <c r="J26" i="36" s="1"/>
  <c r="J31" i="5"/>
  <c r="J32" i="36" s="1"/>
  <c r="J32" i="5"/>
  <c r="J33" i="36" s="1"/>
  <c r="J27" i="5"/>
  <c r="J26" i="5"/>
  <c r="J34" i="5"/>
  <c r="J35" i="36" s="1"/>
  <c r="J24" i="5"/>
  <c r="J27" i="36" s="1"/>
  <c r="J28" i="5"/>
  <c r="J29" i="36" s="1"/>
  <c r="J30" i="5"/>
  <c r="J31" i="36" s="1"/>
  <c r="J33" i="5"/>
  <c r="J34" i="36" s="1"/>
  <c r="B43" i="45"/>
  <c r="D21" i="37"/>
  <c r="D18" i="37"/>
  <c r="K33" i="3"/>
  <c r="K37" i="3"/>
  <c r="F9" i="5" s="1"/>
  <c r="K41" i="3"/>
  <c r="K44" i="3"/>
  <c r="K40" i="3"/>
  <c r="K43" i="3"/>
  <c r="K42" i="3"/>
  <c r="K39" i="3"/>
  <c r="F11" i="5" s="1"/>
  <c r="K38" i="3"/>
  <c r="F10" i="5" s="1"/>
  <c r="E17" i="36"/>
  <c r="E16" i="36"/>
  <c r="E62" i="37"/>
  <c r="E66" i="37"/>
  <c r="E93" i="37"/>
  <c r="E36" i="36"/>
  <c r="I99" i="49"/>
  <c r="I91" i="49"/>
  <c r="I107" i="49"/>
  <c r="E60" i="37"/>
  <c r="I58" i="49"/>
  <c r="I12" i="49"/>
  <c r="I83" i="49"/>
  <c r="I41" i="49"/>
  <c r="I34" i="49"/>
  <c r="I75" i="49"/>
  <c r="I27" i="49"/>
  <c r="I67" i="49"/>
  <c r="I49" i="49"/>
  <c r="I20" i="49"/>
  <c r="L2" i="3"/>
  <c r="L3" i="3"/>
  <c r="Q7" i="45" s="1"/>
  <c r="L22" i="3"/>
  <c r="P20" i="3"/>
  <c r="Q19" i="3"/>
  <c r="K44" i="37"/>
  <c r="D25" i="36"/>
  <c r="L29" i="3"/>
  <c r="L27" i="3"/>
  <c r="L32" i="3"/>
  <c r="L26" i="3"/>
  <c r="J28" i="36" l="1"/>
  <c r="K29" i="5"/>
  <c r="K30" i="36" s="1"/>
  <c r="K28" i="5"/>
  <c r="K29" i="36" s="1"/>
  <c r="K25" i="5"/>
  <c r="K26" i="5"/>
  <c r="K30" i="5"/>
  <c r="K31" i="36" s="1"/>
  <c r="K32" i="5"/>
  <c r="K33" i="36" s="1"/>
  <c r="K31" i="5"/>
  <c r="K32" i="36" s="1"/>
  <c r="K24" i="5"/>
  <c r="K27" i="36" s="1"/>
  <c r="K27" i="5"/>
  <c r="K23" i="5"/>
  <c r="K26" i="36" s="1"/>
  <c r="K34" i="5"/>
  <c r="K35" i="36" s="1"/>
  <c r="K33" i="5"/>
  <c r="K34" i="36" s="1"/>
  <c r="B44" i="45"/>
  <c r="P25" i="36"/>
  <c r="E23" i="37"/>
  <c r="E19" i="37"/>
  <c r="E17" i="37"/>
  <c r="D36" i="36"/>
  <c r="L35" i="3"/>
  <c r="F17" i="5"/>
  <c r="F18" i="5"/>
  <c r="F18" i="36" s="1"/>
  <c r="F16" i="5"/>
  <c r="F10" i="36"/>
  <c r="F12" i="36"/>
  <c r="F12" i="5"/>
  <c r="F11" i="36"/>
  <c r="Q19" i="45"/>
  <c r="E68" i="37"/>
  <c r="F92" i="37"/>
  <c r="F90" i="37"/>
  <c r="E71" i="37"/>
  <c r="E67" i="37"/>
  <c r="E69" i="37"/>
  <c r="E65" i="37"/>
  <c r="F80" i="37"/>
  <c r="E63" i="37"/>
  <c r="E64" i="37"/>
  <c r="F91" i="37"/>
  <c r="E61" i="37"/>
  <c r="J7" i="49"/>
  <c r="F86" i="37"/>
  <c r="F83" i="37"/>
  <c r="F82" i="37"/>
  <c r="F84" i="37"/>
  <c r="F81" i="37"/>
  <c r="F87" i="37"/>
  <c r="F88" i="37"/>
  <c r="F89" i="37"/>
  <c r="F85" i="37"/>
  <c r="F35" i="5"/>
  <c r="G6" i="5"/>
  <c r="L23" i="3"/>
  <c r="L4" i="3"/>
  <c r="M21" i="3"/>
  <c r="G7" i="36"/>
  <c r="G7" i="37"/>
  <c r="G58" i="37" s="1"/>
  <c r="G98" i="37" s="1"/>
  <c r="R19" i="3"/>
  <c r="Q20" i="3"/>
  <c r="L44" i="37"/>
  <c r="L28" i="3"/>
  <c r="L31" i="3"/>
  <c r="L30" i="3"/>
  <c r="L32" i="5" l="1"/>
  <c r="L33" i="36" s="1"/>
  <c r="L30" i="5"/>
  <c r="L31" i="36" s="1"/>
  <c r="L27" i="5"/>
  <c r="L28" i="5"/>
  <c r="L29" i="36" s="1"/>
  <c r="L31" i="5"/>
  <c r="L32" i="36" s="1"/>
  <c r="L23" i="5"/>
  <c r="L26" i="36" s="1"/>
  <c r="L26" i="5"/>
  <c r="L29" i="5"/>
  <c r="L30" i="36" s="1"/>
  <c r="L25" i="5"/>
  <c r="L24" i="5"/>
  <c r="L27" i="36" s="1"/>
  <c r="L34" i="5"/>
  <c r="L35" i="36" s="1"/>
  <c r="L33" i="5"/>
  <c r="L34" i="36" s="1"/>
  <c r="K28" i="36"/>
  <c r="B45" i="45"/>
  <c r="E20" i="37"/>
  <c r="E21" i="37"/>
  <c r="E25" i="37"/>
  <c r="E18" i="37"/>
  <c r="E24" i="37"/>
  <c r="L33" i="3"/>
  <c r="L37" i="3"/>
  <c r="G9" i="5" s="1"/>
  <c r="L42" i="3"/>
  <c r="L43" i="3"/>
  <c r="L40" i="3"/>
  <c r="L44" i="3"/>
  <c r="L41" i="3"/>
  <c r="L38" i="3"/>
  <c r="G10" i="5" s="1"/>
  <c r="L39" i="3"/>
  <c r="G11" i="5" s="1"/>
  <c r="E31" i="37"/>
  <c r="F17" i="36"/>
  <c r="F71" i="37"/>
  <c r="F69" i="37"/>
  <c r="F67" i="37"/>
  <c r="F36" i="36"/>
  <c r="F68" i="37"/>
  <c r="F93" i="37"/>
  <c r="D70" i="37"/>
  <c r="F63" i="37"/>
  <c r="F61" i="37"/>
  <c r="J107" i="49"/>
  <c r="J99" i="49"/>
  <c r="J91" i="49"/>
  <c r="J83" i="49"/>
  <c r="J34" i="49"/>
  <c r="J75" i="49"/>
  <c r="J27" i="49"/>
  <c r="J12" i="49"/>
  <c r="J58" i="49"/>
  <c r="J67" i="49"/>
  <c r="J49" i="49"/>
  <c r="J20" i="49"/>
  <c r="J41" i="49"/>
  <c r="D19" i="5"/>
  <c r="D13" i="36"/>
  <c r="M2" i="3"/>
  <c r="M3" i="3"/>
  <c r="R7" i="45" s="1"/>
  <c r="M22" i="3"/>
  <c r="R20" i="3"/>
  <c r="S19" i="3"/>
  <c r="M44" i="37"/>
  <c r="M29" i="3"/>
  <c r="M26" i="3"/>
  <c r="M28" i="3"/>
  <c r="M31" i="3"/>
  <c r="M32" i="3"/>
  <c r="M27" i="3"/>
  <c r="M30" i="3"/>
  <c r="M29" i="5" l="1"/>
  <c r="M30" i="36" s="1"/>
  <c r="M28" i="5"/>
  <c r="M29" i="36" s="1"/>
  <c r="M25" i="5"/>
  <c r="M28" i="36" s="1"/>
  <c r="M23" i="5"/>
  <c r="M26" i="36" s="1"/>
  <c r="M31" i="5"/>
  <c r="M32" i="36" s="1"/>
  <c r="M34" i="5"/>
  <c r="M35" i="36" s="1"/>
  <c r="M30" i="5"/>
  <c r="M31" i="36" s="1"/>
  <c r="M24" i="5"/>
  <c r="M27" i="36" s="1"/>
  <c r="M27" i="5"/>
  <c r="M26" i="5"/>
  <c r="M32" i="5"/>
  <c r="M33" i="36" s="1"/>
  <c r="M33" i="5"/>
  <c r="M34" i="36" s="1"/>
  <c r="L28" i="36"/>
  <c r="B46" i="45"/>
  <c r="F20" i="37"/>
  <c r="D11" i="37"/>
  <c r="H110" i="49"/>
  <c r="E40" i="36" s="1"/>
  <c r="G110" i="49"/>
  <c r="D40" i="36" s="1"/>
  <c r="F18" i="37"/>
  <c r="F25" i="37"/>
  <c r="D30" i="37"/>
  <c r="F24" i="37"/>
  <c r="G17" i="5"/>
  <c r="D37" i="5"/>
  <c r="M35" i="3"/>
  <c r="G18" i="5"/>
  <c r="G18" i="36" s="1"/>
  <c r="G10" i="36"/>
  <c r="G16" i="5"/>
  <c r="G12" i="36"/>
  <c r="G12" i="5"/>
  <c r="G11" i="36"/>
  <c r="R19" i="45"/>
  <c r="F66" i="37"/>
  <c r="F31" i="37"/>
  <c r="G91" i="37"/>
  <c r="F62" i="37"/>
  <c r="G92" i="37"/>
  <c r="E72" i="37"/>
  <c r="G80" i="37"/>
  <c r="G90" i="37"/>
  <c r="D68" i="37"/>
  <c r="D19" i="36"/>
  <c r="F60" i="37"/>
  <c r="E70" i="37"/>
  <c r="G89" i="37"/>
  <c r="G81" i="37"/>
  <c r="G83" i="37"/>
  <c r="K7" i="49"/>
  <c r="G85" i="37"/>
  <c r="G82" i="37"/>
  <c r="G88" i="37"/>
  <c r="D65" i="37"/>
  <c r="G84" i="37"/>
  <c r="G86" i="37"/>
  <c r="G87" i="37"/>
  <c r="G35" i="5"/>
  <c r="H6" i="5"/>
  <c r="F16" i="36"/>
  <c r="M33" i="3"/>
  <c r="H7" i="37"/>
  <c r="H58" i="37" s="1"/>
  <c r="H98" i="37" s="1"/>
  <c r="H7" i="36"/>
  <c r="M4" i="3"/>
  <c r="N21" i="3"/>
  <c r="M23" i="3"/>
  <c r="T19" i="3"/>
  <c r="S20" i="3"/>
  <c r="N44" i="37"/>
  <c r="N26" i="5" l="1"/>
  <c r="N31" i="5"/>
  <c r="N32" i="36" s="1"/>
  <c r="N27" i="5"/>
  <c r="N24" i="5"/>
  <c r="N27" i="36" s="1"/>
  <c r="N28" i="5"/>
  <c r="N29" i="36" s="1"/>
  <c r="N34" i="5"/>
  <c r="N35" i="36" s="1"/>
  <c r="N25" i="5"/>
  <c r="N32" i="5"/>
  <c r="N33" i="36" s="1"/>
  <c r="N30" i="5"/>
  <c r="N31" i="36" s="1"/>
  <c r="N23" i="5"/>
  <c r="N26" i="36" s="1"/>
  <c r="N29" i="5"/>
  <c r="N30" i="36" s="1"/>
  <c r="N33" i="5"/>
  <c r="N34" i="36" s="1"/>
  <c r="B47" i="45"/>
  <c r="D39" i="37"/>
  <c r="F23" i="37"/>
  <c r="F19" i="37"/>
  <c r="D26" i="37"/>
  <c r="F17" i="37"/>
  <c r="E32" i="37"/>
  <c r="D22" i="37"/>
  <c r="E22" i="37" s="1"/>
  <c r="E30" i="37"/>
  <c r="D73" i="37"/>
  <c r="D33" i="37"/>
  <c r="M37" i="3"/>
  <c r="H9" i="5" s="1"/>
  <c r="M43" i="3"/>
  <c r="M44" i="3"/>
  <c r="M42" i="3"/>
  <c r="M41" i="3"/>
  <c r="M40" i="3"/>
  <c r="M38" i="3"/>
  <c r="H10" i="5" s="1"/>
  <c r="M39" i="3"/>
  <c r="H11" i="5" s="1"/>
  <c r="D12" i="37"/>
  <c r="G17" i="36"/>
  <c r="D21" i="36"/>
  <c r="G68" i="37"/>
  <c r="G93" i="37"/>
  <c r="F72" i="37"/>
  <c r="G63" i="37"/>
  <c r="G69" i="37"/>
  <c r="G66" i="37"/>
  <c r="G36" i="36"/>
  <c r="F64" i="37"/>
  <c r="K107" i="49"/>
  <c r="K99" i="49"/>
  <c r="K91" i="49"/>
  <c r="K75" i="49"/>
  <c r="K67" i="49"/>
  <c r="K49" i="49"/>
  <c r="K41" i="49"/>
  <c r="K34" i="49"/>
  <c r="K27" i="49"/>
  <c r="K20" i="49"/>
  <c r="K58" i="49"/>
  <c r="K12" i="49"/>
  <c r="K83" i="49"/>
  <c r="E19" i="5"/>
  <c r="E13" i="36"/>
  <c r="N2" i="3"/>
  <c r="N22" i="3"/>
  <c r="N3" i="3"/>
  <c r="S7" i="45" s="1"/>
  <c r="T20" i="3"/>
  <c r="U19" i="3"/>
  <c r="O44" i="37"/>
  <c r="N26" i="3"/>
  <c r="N30" i="3"/>
  <c r="N28" i="3"/>
  <c r="N27" i="3"/>
  <c r="N32" i="3"/>
  <c r="N31" i="3"/>
  <c r="N28" i="36" l="1"/>
  <c r="O29" i="5"/>
  <c r="O30" i="36" s="1"/>
  <c r="P30" i="36" s="1"/>
  <c r="O27" i="5"/>
  <c r="O30" i="5"/>
  <c r="O31" i="36" s="1"/>
  <c r="P31" i="36" s="1"/>
  <c r="O26" i="5"/>
  <c r="O23" i="5"/>
  <c r="O26" i="36" s="1"/>
  <c r="P26" i="36" s="1"/>
  <c r="O31" i="5"/>
  <c r="O32" i="36" s="1"/>
  <c r="P32" i="36" s="1"/>
  <c r="O32" i="5"/>
  <c r="O33" i="36" s="1"/>
  <c r="P33" i="36" s="1"/>
  <c r="O28" i="5"/>
  <c r="O29" i="36" s="1"/>
  <c r="P29" i="36" s="1"/>
  <c r="O24" i="5"/>
  <c r="O27" i="36" s="1"/>
  <c r="P27" i="36" s="1"/>
  <c r="O25" i="5"/>
  <c r="O34" i="5"/>
  <c r="O35" i="36" s="1"/>
  <c r="P35" i="36" s="1"/>
  <c r="O33" i="5"/>
  <c r="O34" i="36" s="1"/>
  <c r="P34" i="36" s="1"/>
  <c r="B48" i="45"/>
  <c r="E11" i="37"/>
  <c r="E26" i="37"/>
  <c r="F26" i="37" s="1"/>
  <c r="G26" i="37" s="1"/>
  <c r="G20" i="37"/>
  <c r="D75" i="37"/>
  <c r="D27" i="37"/>
  <c r="G23" i="37"/>
  <c r="I110" i="49"/>
  <c r="F40" i="36" s="1"/>
  <c r="E33" i="37"/>
  <c r="F32" i="37"/>
  <c r="F21" i="37"/>
  <c r="G25" i="37"/>
  <c r="D38" i="36"/>
  <c r="N35" i="3"/>
  <c r="H18" i="5"/>
  <c r="H18" i="36" s="1"/>
  <c r="H17" i="5"/>
  <c r="H16" i="5"/>
  <c r="H10" i="36"/>
  <c r="H12" i="36"/>
  <c r="H11" i="36"/>
  <c r="H12" i="5"/>
  <c r="D74" i="37"/>
  <c r="S19" i="45"/>
  <c r="H92" i="37"/>
  <c r="H80" i="37"/>
  <c r="G67" i="37"/>
  <c r="H91" i="37"/>
  <c r="F70" i="37"/>
  <c r="H90" i="37"/>
  <c r="E19" i="36"/>
  <c r="G64" i="37"/>
  <c r="G60" i="37"/>
  <c r="G61" i="37"/>
  <c r="L7" i="49"/>
  <c r="H82" i="37"/>
  <c r="H89" i="37"/>
  <c r="H83" i="37"/>
  <c r="H87" i="37"/>
  <c r="G62" i="37"/>
  <c r="H84" i="37"/>
  <c r="H86" i="37"/>
  <c r="F65" i="37"/>
  <c r="H88" i="37"/>
  <c r="H81" i="37"/>
  <c r="H85" i="37"/>
  <c r="E37" i="5"/>
  <c r="H35" i="5"/>
  <c r="I6" i="5"/>
  <c r="G16" i="36"/>
  <c r="I7" i="37"/>
  <c r="I58" i="37" s="1"/>
  <c r="I98" i="37" s="1"/>
  <c r="I7" i="36"/>
  <c r="N23" i="3"/>
  <c r="N4" i="3"/>
  <c r="O21" i="3"/>
  <c r="V19" i="3"/>
  <c r="U20" i="3"/>
  <c r="Q44" i="37"/>
  <c r="P44" i="37"/>
  <c r="N29" i="3"/>
  <c r="O28" i="36" l="1"/>
  <c r="P28" i="36" s="1"/>
  <c r="B49" i="45"/>
  <c r="E27" i="37"/>
  <c r="G19" i="37"/>
  <c r="G17" i="37"/>
  <c r="G21" i="37"/>
  <c r="D42" i="36"/>
  <c r="F22" i="37"/>
  <c r="F30" i="37"/>
  <c r="E73" i="37"/>
  <c r="G24" i="37"/>
  <c r="G18" i="37"/>
  <c r="N33" i="3"/>
  <c r="N37" i="3"/>
  <c r="I9" i="5" s="1"/>
  <c r="N44" i="3"/>
  <c r="N43" i="3"/>
  <c r="N42" i="3"/>
  <c r="N40" i="3"/>
  <c r="N41" i="3"/>
  <c r="N38" i="3"/>
  <c r="I10" i="5" s="1"/>
  <c r="N39" i="3"/>
  <c r="I11" i="5" s="1"/>
  <c r="E21" i="36"/>
  <c r="E39" i="37"/>
  <c r="H36" i="36"/>
  <c r="E12" i="37"/>
  <c r="H17" i="36"/>
  <c r="H63" i="37"/>
  <c r="G70" i="37"/>
  <c r="H66" i="37"/>
  <c r="H69" i="37"/>
  <c r="H93" i="37"/>
  <c r="G65" i="37"/>
  <c r="L107" i="49"/>
  <c r="L99" i="49"/>
  <c r="L91" i="49"/>
  <c r="L58" i="49"/>
  <c r="L75" i="49"/>
  <c r="L27" i="49"/>
  <c r="L67" i="49"/>
  <c r="L49" i="49"/>
  <c r="L20" i="49"/>
  <c r="L83" i="49"/>
  <c r="L41" i="49"/>
  <c r="L34" i="49"/>
  <c r="L12" i="49"/>
  <c r="F19" i="5"/>
  <c r="F13" i="36"/>
  <c r="O2" i="3"/>
  <c r="O22" i="3"/>
  <c r="O3" i="3"/>
  <c r="T7" i="45" s="1"/>
  <c r="V20" i="3"/>
  <c r="W19" i="3"/>
  <c r="R44" i="37"/>
  <c r="O32" i="3"/>
  <c r="O26" i="3"/>
  <c r="O31" i="3"/>
  <c r="O28" i="3"/>
  <c r="O27" i="3"/>
  <c r="B50" i="45" l="1"/>
  <c r="F11" i="37"/>
  <c r="H20" i="37"/>
  <c r="H23" i="37"/>
  <c r="F33" i="37"/>
  <c r="D43" i="36"/>
  <c r="G22" i="37"/>
  <c r="E75" i="37"/>
  <c r="F27" i="37"/>
  <c r="H25" i="37"/>
  <c r="G30" i="37"/>
  <c r="E74" i="37"/>
  <c r="O35" i="3"/>
  <c r="I18" i="5"/>
  <c r="I18" i="36" s="1"/>
  <c r="I17" i="5"/>
  <c r="I10" i="36"/>
  <c r="I16" i="5"/>
  <c r="I12" i="36"/>
  <c r="I12" i="5"/>
  <c r="I11" i="36"/>
  <c r="E38" i="36"/>
  <c r="T19" i="45"/>
  <c r="H67" i="37"/>
  <c r="I92" i="37"/>
  <c r="H70" i="37"/>
  <c r="I80" i="37"/>
  <c r="I90" i="37"/>
  <c r="H68" i="37"/>
  <c r="H65" i="37"/>
  <c r="H62" i="37"/>
  <c r="I91" i="37"/>
  <c r="F19" i="36"/>
  <c r="H60" i="37"/>
  <c r="G72" i="37"/>
  <c r="H64" i="37"/>
  <c r="H61" i="37"/>
  <c r="I81" i="37"/>
  <c r="I88" i="37"/>
  <c r="I85" i="37"/>
  <c r="I89" i="37"/>
  <c r="I86" i="37"/>
  <c r="M7" i="49"/>
  <c r="I84" i="37"/>
  <c r="I87" i="37"/>
  <c r="I83" i="37"/>
  <c r="I82" i="37"/>
  <c r="F37" i="5"/>
  <c r="I35" i="5"/>
  <c r="J6" i="5"/>
  <c r="H16" i="36"/>
  <c r="P21" i="3"/>
  <c r="O23" i="3"/>
  <c r="O4" i="3"/>
  <c r="J7" i="36"/>
  <c r="J7" i="37"/>
  <c r="J58" i="37" s="1"/>
  <c r="J98" i="37" s="1"/>
  <c r="X19" i="3"/>
  <c r="W20" i="3"/>
  <c r="S44" i="37"/>
  <c r="O29" i="3"/>
  <c r="O30" i="3"/>
  <c r="B51" i="45" l="1"/>
  <c r="H19" i="37"/>
  <c r="H26" i="37"/>
  <c r="H17" i="37"/>
  <c r="G32" i="37"/>
  <c r="H21" i="37"/>
  <c r="D44" i="36"/>
  <c r="I17" i="36"/>
  <c r="H22" i="37"/>
  <c r="H30" i="37"/>
  <c r="H24" i="37"/>
  <c r="H18" i="37"/>
  <c r="F73" i="37"/>
  <c r="G27" i="37"/>
  <c r="O33" i="3"/>
  <c r="O37" i="3"/>
  <c r="J9" i="5" s="1"/>
  <c r="O44" i="3"/>
  <c r="O41" i="3"/>
  <c r="O40" i="3"/>
  <c r="O43" i="3"/>
  <c r="O42" i="3"/>
  <c r="O39" i="3"/>
  <c r="J11" i="5" s="1"/>
  <c r="O38" i="3"/>
  <c r="J10" i="5" s="1"/>
  <c r="F21" i="36"/>
  <c r="I36" i="36"/>
  <c r="F39" i="37"/>
  <c r="F12" i="37"/>
  <c r="I69" i="37"/>
  <c r="I68" i="37"/>
  <c r="I67" i="37"/>
  <c r="I66" i="37"/>
  <c r="I93" i="37"/>
  <c r="I63" i="37"/>
  <c r="I20" i="37" s="1"/>
  <c r="I65" i="37"/>
  <c r="I60" i="37"/>
  <c r="M107" i="49"/>
  <c r="M99" i="49"/>
  <c r="M91" i="49"/>
  <c r="M58" i="49"/>
  <c r="M12" i="49"/>
  <c r="M67" i="49"/>
  <c r="M49" i="49"/>
  <c r="M20" i="49"/>
  <c r="M83" i="49"/>
  <c r="M41" i="49"/>
  <c r="M34" i="49"/>
  <c r="M75" i="49"/>
  <c r="M27" i="49"/>
  <c r="G19" i="5"/>
  <c r="G13" i="36"/>
  <c r="I16" i="36"/>
  <c r="P2" i="3"/>
  <c r="P22" i="3"/>
  <c r="P3" i="3"/>
  <c r="U7" i="45" s="1"/>
  <c r="X20" i="3"/>
  <c r="T44" i="37"/>
  <c r="P26" i="3"/>
  <c r="P28" i="3"/>
  <c r="P32" i="3"/>
  <c r="P27" i="3"/>
  <c r="B52" i="45" l="1"/>
  <c r="I26" i="37"/>
  <c r="G11" i="37"/>
  <c r="I23" i="37"/>
  <c r="I17" i="37"/>
  <c r="D45" i="36"/>
  <c r="H27" i="37"/>
  <c r="F74" i="37"/>
  <c r="I22" i="37"/>
  <c r="I24" i="37"/>
  <c r="I25" i="37"/>
  <c r="F75" i="37"/>
  <c r="P35" i="3"/>
  <c r="J18" i="5"/>
  <c r="J18" i="36" s="1"/>
  <c r="J17" i="5"/>
  <c r="J10" i="36"/>
  <c r="J16" i="5"/>
  <c r="J12" i="36"/>
  <c r="F38" i="36"/>
  <c r="J12" i="5"/>
  <c r="J11" i="36"/>
  <c r="U19" i="45"/>
  <c r="I61" i="37"/>
  <c r="J80" i="37"/>
  <c r="J90" i="37"/>
  <c r="I70" i="37"/>
  <c r="J91" i="37"/>
  <c r="I62" i="37"/>
  <c r="I19" i="37" s="1"/>
  <c r="J92" i="37"/>
  <c r="G19" i="36"/>
  <c r="H72" i="37"/>
  <c r="I64" i="37"/>
  <c r="J87" i="37"/>
  <c r="J84" i="37"/>
  <c r="J85" i="37"/>
  <c r="N7" i="49"/>
  <c r="J88" i="37"/>
  <c r="J86" i="37"/>
  <c r="J82" i="37"/>
  <c r="J83" i="37"/>
  <c r="J81" i="37"/>
  <c r="J89" i="37"/>
  <c r="G37" i="5"/>
  <c r="J35" i="5"/>
  <c r="K6" i="5"/>
  <c r="K7" i="36"/>
  <c r="K7" i="37"/>
  <c r="K58" i="37" s="1"/>
  <c r="K98" i="37" s="1"/>
  <c r="Q21" i="3"/>
  <c r="P4" i="3"/>
  <c r="P23" i="3"/>
  <c r="P30" i="3"/>
  <c r="P31" i="3"/>
  <c r="P29" i="3"/>
  <c r="B53" i="45" l="1"/>
  <c r="D46" i="36"/>
  <c r="H32" i="37"/>
  <c r="I21" i="37"/>
  <c r="G73" i="37"/>
  <c r="I30" i="37"/>
  <c r="I18" i="37"/>
  <c r="P33" i="3"/>
  <c r="P37" i="3"/>
  <c r="K9" i="5" s="1"/>
  <c r="P43" i="3"/>
  <c r="P42" i="3"/>
  <c r="P40" i="3"/>
  <c r="P41" i="3"/>
  <c r="P44" i="3"/>
  <c r="P38" i="3"/>
  <c r="K10" i="5" s="1"/>
  <c r="P39" i="3"/>
  <c r="K11" i="5" s="1"/>
  <c r="G39" i="37"/>
  <c r="J36" i="36"/>
  <c r="J17" i="36"/>
  <c r="G21" i="36"/>
  <c r="G12" i="37"/>
  <c r="J93" i="37"/>
  <c r="J68" i="37"/>
  <c r="J70" i="37"/>
  <c r="J61" i="37"/>
  <c r="N107" i="49"/>
  <c r="N99" i="49"/>
  <c r="N91" i="49"/>
  <c r="N83" i="49"/>
  <c r="N41" i="49"/>
  <c r="N12" i="49"/>
  <c r="N34" i="49"/>
  <c r="N75" i="49"/>
  <c r="N27" i="49"/>
  <c r="N58" i="49"/>
  <c r="N67" i="49"/>
  <c r="N49" i="49"/>
  <c r="N20" i="49"/>
  <c r="H19" i="5"/>
  <c r="H13" i="36"/>
  <c r="Q2" i="3"/>
  <c r="Q3" i="3"/>
  <c r="V7" i="45" s="1"/>
  <c r="Q22" i="3"/>
  <c r="Q26" i="3"/>
  <c r="Q31" i="3"/>
  <c r="Q32" i="3"/>
  <c r="Q29" i="3"/>
  <c r="Q27" i="3"/>
  <c r="B54" i="45" l="1"/>
  <c r="H11" i="37"/>
  <c r="J26" i="37"/>
  <c r="D47" i="36"/>
  <c r="I27" i="37"/>
  <c r="G75" i="37"/>
  <c r="J30" i="37"/>
  <c r="J18" i="37"/>
  <c r="G38" i="36"/>
  <c r="Q35" i="3"/>
  <c r="K18" i="5"/>
  <c r="K18" i="36" s="1"/>
  <c r="I72" i="37"/>
  <c r="K17" i="5"/>
  <c r="K16" i="5"/>
  <c r="K10" i="36"/>
  <c r="K12" i="36"/>
  <c r="K12" i="5"/>
  <c r="K11" i="36"/>
  <c r="G74" i="37"/>
  <c r="V19" i="45"/>
  <c r="J67" i="37"/>
  <c r="J62" i="37"/>
  <c r="J19" i="37" s="1"/>
  <c r="K91" i="37"/>
  <c r="J66" i="37"/>
  <c r="J23" i="37" s="1"/>
  <c r="K92" i="37"/>
  <c r="J65" i="37"/>
  <c r="K80" i="37"/>
  <c r="J69" i="37"/>
  <c r="J63" i="37"/>
  <c r="J20" i="37" s="1"/>
  <c r="K90" i="37"/>
  <c r="H37" i="5"/>
  <c r="J64" i="37"/>
  <c r="J60" i="37"/>
  <c r="J17" i="37" s="1"/>
  <c r="K82" i="37"/>
  <c r="K84" i="37"/>
  <c r="O7" i="49"/>
  <c r="K81" i="37"/>
  <c r="K85" i="37"/>
  <c r="K86" i="37"/>
  <c r="K87" i="37"/>
  <c r="H19" i="36"/>
  <c r="K89" i="37"/>
  <c r="K83" i="37"/>
  <c r="K88" i="37"/>
  <c r="K35" i="5"/>
  <c r="L6" i="5"/>
  <c r="J16" i="36"/>
  <c r="R21" i="3"/>
  <c r="Q23" i="3"/>
  <c r="Q4" i="3"/>
  <c r="L7" i="36"/>
  <c r="L7" i="37"/>
  <c r="L58" i="37" s="1"/>
  <c r="L98" i="37" s="1"/>
  <c r="Q30" i="3"/>
  <c r="Q28" i="3"/>
  <c r="B55" i="45" l="1"/>
  <c r="D59" i="37"/>
  <c r="D46" i="37" s="1"/>
  <c r="I32" i="37"/>
  <c r="J21" i="37"/>
  <c r="J25" i="37"/>
  <c r="J22" i="37"/>
  <c r="J24" i="37"/>
  <c r="H73" i="37"/>
  <c r="Q33" i="3"/>
  <c r="Q37" i="3"/>
  <c r="L9" i="5" s="1"/>
  <c r="Q43" i="3"/>
  <c r="Q40" i="3"/>
  <c r="Q41" i="3"/>
  <c r="Q44" i="3"/>
  <c r="Q42" i="3"/>
  <c r="Q38" i="3"/>
  <c r="L10" i="5" s="1"/>
  <c r="Q39" i="3"/>
  <c r="L11" i="5" s="1"/>
  <c r="K17" i="36"/>
  <c r="H21" i="36"/>
  <c r="K66" i="37"/>
  <c r="K23" i="37" s="1"/>
  <c r="K93" i="37"/>
  <c r="K36" i="36"/>
  <c r="K67" i="37"/>
  <c r="J72" i="37"/>
  <c r="K69" i="37"/>
  <c r="H39" i="37"/>
  <c r="H12" i="37"/>
  <c r="K61" i="37"/>
  <c r="O107" i="49"/>
  <c r="O99" i="49"/>
  <c r="O91" i="49"/>
  <c r="O75" i="49"/>
  <c r="O67" i="49"/>
  <c r="O49" i="49"/>
  <c r="O41" i="49"/>
  <c r="O34" i="49"/>
  <c r="O27" i="49"/>
  <c r="O20" i="49"/>
  <c r="O83" i="49"/>
  <c r="O12" i="49"/>
  <c r="O58" i="49"/>
  <c r="K60" i="37"/>
  <c r="K17" i="37" s="1"/>
  <c r="I19" i="5"/>
  <c r="I13" i="36"/>
  <c r="R2" i="3"/>
  <c r="R22" i="3"/>
  <c r="R3" i="3"/>
  <c r="W7" i="45" s="1"/>
  <c r="R26" i="3"/>
  <c r="R27" i="3"/>
  <c r="R31" i="3"/>
  <c r="R29" i="3"/>
  <c r="R28" i="3"/>
  <c r="R32" i="3"/>
  <c r="R30" i="3"/>
  <c r="B56" i="45" l="1"/>
  <c r="I11" i="37"/>
  <c r="D77" i="37"/>
  <c r="J32" i="37"/>
  <c r="J27" i="37"/>
  <c r="K18" i="37"/>
  <c r="K24" i="37"/>
  <c r="K25" i="37"/>
  <c r="L17" i="5"/>
  <c r="R35" i="3"/>
  <c r="L18" i="5"/>
  <c r="L18" i="36" s="1"/>
  <c r="L10" i="36"/>
  <c r="L16" i="5"/>
  <c r="L12" i="36"/>
  <c r="L11" i="36"/>
  <c r="L12" i="5"/>
  <c r="W19" i="45"/>
  <c r="H38" i="36"/>
  <c r="L91" i="37"/>
  <c r="K70" i="37"/>
  <c r="K63" i="37"/>
  <c r="K20" i="37" s="1"/>
  <c r="L92" i="37"/>
  <c r="K65" i="37"/>
  <c r="K68" i="37"/>
  <c r="L80" i="37"/>
  <c r="L90" i="37"/>
  <c r="K62" i="37"/>
  <c r="K19" i="37" s="1"/>
  <c r="I19" i="36"/>
  <c r="D47" i="37"/>
  <c r="E45" i="37"/>
  <c r="H75" i="37"/>
  <c r="H74" i="37"/>
  <c r="K64" i="37"/>
  <c r="L89" i="37"/>
  <c r="L84" i="37"/>
  <c r="L81" i="37"/>
  <c r="L85" i="37"/>
  <c r="L82" i="37"/>
  <c r="L86" i="37"/>
  <c r="P7" i="49"/>
  <c r="L88" i="37"/>
  <c r="L83" i="37"/>
  <c r="L87" i="37"/>
  <c r="I37" i="5"/>
  <c r="L35" i="5"/>
  <c r="M6" i="5"/>
  <c r="K16" i="36"/>
  <c r="R33" i="3"/>
  <c r="R4" i="3"/>
  <c r="R23" i="3"/>
  <c r="S21" i="3"/>
  <c r="M7" i="37"/>
  <c r="M58" i="37" s="1"/>
  <c r="M98" i="37" s="1"/>
  <c r="M7" i="36"/>
  <c r="B57" i="45" l="1"/>
  <c r="K26" i="37"/>
  <c r="K21" i="37"/>
  <c r="K22" i="37"/>
  <c r="K30" i="37"/>
  <c r="I73" i="37"/>
  <c r="R37" i="3"/>
  <c r="M9" i="5" s="1"/>
  <c r="R44" i="3"/>
  <c r="R43" i="3"/>
  <c r="R42" i="3"/>
  <c r="R41" i="3"/>
  <c r="R40" i="3"/>
  <c r="R38" i="3"/>
  <c r="M10" i="5" s="1"/>
  <c r="R39" i="3"/>
  <c r="M11" i="5" s="1"/>
  <c r="I12" i="37"/>
  <c r="I39" i="37"/>
  <c r="I21" i="36"/>
  <c r="L36" i="36"/>
  <c r="L17" i="36"/>
  <c r="L68" i="37"/>
  <c r="L66" i="37"/>
  <c r="L23" i="37" s="1"/>
  <c r="L93" i="37"/>
  <c r="L69" i="37"/>
  <c r="L62" i="37"/>
  <c r="L19" i="37" s="1"/>
  <c r="K72" i="37"/>
  <c r="L65" i="37"/>
  <c r="L60" i="37"/>
  <c r="L17" i="37" s="1"/>
  <c r="P107" i="49"/>
  <c r="P99" i="49"/>
  <c r="P91" i="49"/>
  <c r="P34" i="49"/>
  <c r="P58" i="49"/>
  <c r="P75" i="49"/>
  <c r="P27" i="49"/>
  <c r="P67" i="49"/>
  <c r="P49" i="49"/>
  <c r="P20" i="49"/>
  <c r="P12" i="49"/>
  <c r="P83" i="49"/>
  <c r="P41" i="49"/>
  <c r="J19" i="5"/>
  <c r="J13" i="36"/>
  <c r="L16" i="36"/>
  <c r="S2" i="3"/>
  <c r="S22" i="3"/>
  <c r="S3" i="3"/>
  <c r="X7" i="45" s="1"/>
  <c r="S29" i="3"/>
  <c r="S26" i="3"/>
  <c r="S27" i="3"/>
  <c r="S32" i="3"/>
  <c r="B58" i="45" l="1"/>
  <c r="L26" i="37"/>
  <c r="J11" i="37"/>
  <c r="K32" i="37"/>
  <c r="K27" i="37"/>
  <c r="L22" i="37"/>
  <c r="L25" i="37"/>
  <c r="I75" i="37"/>
  <c r="I38" i="36"/>
  <c r="M18" i="5"/>
  <c r="M18" i="36" s="1"/>
  <c r="M17" i="5"/>
  <c r="S35" i="3"/>
  <c r="M16" i="5"/>
  <c r="M10" i="36"/>
  <c r="M12" i="36"/>
  <c r="M11" i="36"/>
  <c r="M12" i="5"/>
  <c r="X19" i="45"/>
  <c r="I74" i="37"/>
  <c r="M91" i="37"/>
  <c r="M90" i="37"/>
  <c r="M92" i="37"/>
  <c r="L67" i="37"/>
  <c r="M80" i="37"/>
  <c r="L63" i="37"/>
  <c r="L20" i="37" s="1"/>
  <c r="L70" i="37"/>
  <c r="J37" i="5"/>
  <c r="L64" i="37"/>
  <c r="M88" i="37"/>
  <c r="M85" i="37"/>
  <c r="M89" i="37"/>
  <c r="Q7" i="49"/>
  <c r="M86" i="37"/>
  <c r="L61" i="37"/>
  <c r="M82" i="37"/>
  <c r="M83" i="37"/>
  <c r="M84" i="37"/>
  <c r="M81" i="37"/>
  <c r="M87" i="37"/>
  <c r="J19" i="36"/>
  <c r="M35" i="5"/>
  <c r="N6" i="5"/>
  <c r="N7" i="37"/>
  <c r="N58" i="37" s="1"/>
  <c r="N98" i="37" s="1"/>
  <c r="N7" i="36"/>
  <c r="S4" i="3"/>
  <c r="T21" i="3"/>
  <c r="S23" i="3"/>
  <c r="S30" i="3"/>
  <c r="S28" i="3"/>
  <c r="S31" i="3"/>
  <c r="B59" i="45" l="1"/>
  <c r="L21" i="37"/>
  <c r="M17" i="36"/>
  <c r="L24" i="37"/>
  <c r="L18" i="37"/>
  <c r="J73" i="37"/>
  <c r="L30" i="37"/>
  <c r="S33" i="3"/>
  <c r="S37" i="3"/>
  <c r="N9" i="5" s="1"/>
  <c r="S40" i="3"/>
  <c r="S43" i="3"/>
  <c r="S42" i="3"/>
  <c r="S41" i="3"/>
  <c r="S44" i="3"/>
  <c r="S39" i="3"/>
  <c r="N11" i="5" s="1"/>
  <c r="S38" i="3"/>
  <c r="N10" i="5" s="1"/>
  <c r="M36" i="36"/>
  <c r="M93" i="37"/>
  <c r="M66" i="37"/>
  <c r="M23" i="37" s="1"/>
  <c r="M67" i="37"/>
  <c r="M62" i="37"/>
  <c r="M19" i="37" s="1"/>
  <c r="M69" i="37"/>
  <c r="M68" i="37"/>
  <c r="M26" i="37" s="1"/>
  <c r="J21" i="36"/>
  <c r="J39" i="37"/>
  <c r="J12" i="37"/>
  <c r="M60" i="37"/>
  <c r="M17" i="37" s="1"/>
  <c r="Q91" i="49"/>
  <c r="Q107" i="49"/>
  <c r="Q99" i="49"/>
  <c r="Q58" i="49"/>
  <c r="Q12" i="49"/>
  <c r="Q75" i="49"/>
  <c r="Q27" i="49"/>
  <c r="Q67" i="49"/>
  <c r="Q49" i="49"/>
  <c r="Q20" i="49"/>
  <c r="Q83" i="49"/>
  <c r="Q41" i="49"/>
  <c r="Q34" i="49"/>
  <c r="K19" i="5"/>
  <c r="K13" i="36"/>
  <c r="T2" i="3"/>
  <c r="T3" i="3"/>
  <c r="Y7" i="45" s="1"/>
  <c r="T22" i="3"/>
  <c r="T27" i="3"/>
  <c r="T30" i="3"/>
  <c r="T31" i="3"/>
  <c r="T28" i="3"/>
  <c r="T32" i="3"/>
  <c r="T26" i="3"/>
  <c r="T29" i="3"/>
  <c r="B60" i="45" l="1"/>
  <c r="K11" i="37"/>
  <c r="L27" i="37"/>
  <c r="M25" i="37"/>
  <c r="M24" i="37"/>
  <c r="T35" i="3"/>
  <c r="N17" i="5"/>
  <c r="N18" i="5"/>
  <c r="N18" i="36" s="1"/>
  <c r="N16" i="5"/>
  <c r="N10" i="36"/>
  <c r="N12" i="36"/>
  <c r="N12" i="5"/>
  <c r="N11" i="36"/>
  <c r="J38" i="36"/>
  <c r="Y19" i="45"/>
  <c r="Z7" i="45"/>
  <c r="M63" i="37"/>
  <c r="M20" i="37" s="1"/>
  <c r="N91" i="37"/>
  <c r="M70" i="37"/>
  <c r="N80" i="37"/>
  <c r="N92" i="37"/>
  <c r="M65" i="37"/>
  <c r="N90" i="37"/>
  <c r="K37" i="5"/>
  <c r="L72" i="37"/>
  <c r="J75" i="37"/>
  <c r="J74" i="37"/>
  <c r="M64" i="37"/>
  <c r="N88" i="37"/>
  <c r="N85" i="37"/>
  <c r="N86" i="37"/>
  <c r="N89" i="37"/>
  <c r="N83" i="37"/>
  <c r="N82" i="37"/>
  <c r="R7" i="49"/>
  <c r="M61" i="37"/>
  <c r="N84" i="37"/>
  <c r="N81" i="37"/>
  <c r="N87" i="37"/>
  <c r="K19" i="36"/>
  <c r="N35" i="5"/>
  <c r="O6" i="5"/>
  <c r="M16" i="36"/>
  <c r="T33" i="3"/>
  <c r="T4" i="3"/>
  <c r="U21" i="3"/>
  <c r="T23" i="3"/>
  <c r="O7" i="36"/>
  <c r="O7" i="37"/>
  <c r="O58" i="37" s="1"/>
  <c r="O98" i="37" s="1"/>
  <c r="B61" i="45" l="1"/>
  <c r="P98" i="37"/>
  <c r="Z15" i="45"/>
  <c r="Z13" i="45"/>
  <c r="Z14" i="45"/>
  <c r="N62" i="37"/>
  <c r="N19" i="37" s="1"/>
  <c r="L32" i="37"/>
  <c r="M21" i="37"/>
  <c r="M18" i="37"/>
  <c r="M22" i="37"/>
  <c r="M30" i="37"/>
  <c r="K73" i="37"/>
  <c r="T37" i="3"/>
  <c r="O9" i="5" s="1"/>
  <c r="T40" i="3"/>
  <c r="T44" i="3"/>
  <c r="T43" i="3"/>
  <c r="T42" i="3"/>
  <c r="T41" i="3"/>
  <c r="T38" i="3"/>
  <c r="O10" i="5" s="1"/>
  <c r="T39" i="3"/>
  <c r="O11" i="5" s="1"/>
  <c r="AA7" i="45"/>
  <c r="N36" i="36"/>
  <c r="N60" i="37"/>
  <c r="N17" i="37" s="1"/>
  <c r="N17" i="36"/>
  <c r="N93" i="37"/>
  <c r="N63" i="37"/>
  <c r="N20" i="37" s="1"/>
  <c r="N69" i="37"/>
  <c r="N66" i="37"/>
  <c r="N23" i="37" s="1"/>
  <c r="N68" i="37"/>
  <c r="N26" i="37" s="1"/>
  <c r="N67" i="37"/>
  <c r="N70" i="37"/>
  <c r="K21" i="36"/>
  <c r="K12" i="37"/>
  <c r="K39" i="37"/>
  <c r="R107" i="49"/>
  <c r="R99" i="49"/>
  <c r="R91" i="49"/>
  <c r="R83" i="49"/>
  <c r="R58" i="49"/>
  <c r="R67" i="49"/>
  <c r="R49" i="49"/>
  <c r="R20" i="49"/>
  <c r="R41" i="49"/>
  <c r="R34" i="49"/>
  <c r="R75" i="49"/>
  <c r="R27" i="49"/>
  <c r="R12" i="49"/>
  <c r="L19" i="5"/>
  <c r="L13" i="36"/>
  <c r="U3" i="3"/>
  <c r="U22" i="3"/>
  <c r="U2" i="3"/>
  <c r="U31" i="3"/>
  <c r="U28" i="3"/>
  <c r="U26" i="3"/>
  <c r="U32" i="3"/>
  <c r="U29" i="3"/>
  <c r="U30" i="3"/>
  <c r="B62" i="45" l="1"/>
  <c r="L11" i="37"/>
  <c r="M27" i="37"/>
  <c r="AA14" i="45"/>
  <c r="AA15" i="45"/>
  <c r="AA13" i="45"/>
  <c r="N30" i="37"/>
  <c r="N24" i="37"/>
  <c r="N25" i="37"/>
  <c r="O17" i="5"/>
  <c r="U35" i="3"/>
  <c r="O18" i="5"/>
  <c r="O18" i="36" s="1"/>
  <c r="P18" i="36" s="1"/>
  <c r="O16" i="5"/>
  <c r="O10" i="36"/>
  <c r="O12" i="36"/>
  <c r="O11" i="36"/>
  <c r="O12" i="5"/>
  <c r="AB7" i="45"/>
  <c r="O92" i="37"/>
  <c r="O90" i="37"/>
  <c r="N65" i="37"/>
  <c r="O80" i="37"/>
  <c r="P80" i="37" s="1"/>
  <c r="O91" i="37"/>
  <c r="L37" i="5"/>
  <c r="K38" i="36"/>
  <c r="N64" i="37"/>
  <c r="M72" i="37"/>
  <c r="K74" i="37"/>
  <c r="K75" i="37"/>
  <c r="O87" i="37"/>
  <c r="O89" i="37"/>
  <c r="O83" i="37"/>
  <c r="P83" i="37" s="1"/>
  <c r="L19" i="36"/>
  <c r="O81" i="37"/>
  <c r="O88" i="37"/>
  <c r="P88" i="37" s="1"/>
  <c r="N61" i="37"/>
  <c r="S7" i="49"/>
  <c r="O85" i="37"/>
  <c r="O82" i="37"/>
  <c r="P82" i="37" s="1"/>
  <c r="O84" i="37"/>
  <c r="O86" i="37"/>
  <c r="P86" i="37" s="1"/>
  <c r="O35" i="5"/>
  <c r="P6" i="5"/>
  <c r="N16" i="36"/>
  <c r="Q7" i="37"/>
  <c r="Q7" i="36"/>
  <c r="V21" i="3"/>
  <c r="U23" i="3"/>
  <c r="U4" i="3"/>
  <c r="U27" i="3"/>
  <c r="B63" i="45" l="1"/>
  <c r="AA19" i="45"/>
  <c r="P27" i="5"/>
  <c r="P25" i="5"/>
  <c r="P26" i="5"/>
  <c r="P34" i="5"/>
  <c r="P33" i="5"/>
  <c r="P32" i="5"/>
  <c r="P31" i="5"/>
  <c r="P30" i="5"/>
  <c r="P28" i="5"/>
  <c r="P24" i="5"/>
  <c r="P23" i="5"/>
  <c r="P29" i="5"/>
  <c r="AB14" i="45"/>
  <c r="AB15" i="45"/>
  <c r="AB13" i="45"/>
  <c r="M32" i="37"/>
  <c r="P92" i="37"/>
  <c r="N21" i="37"/>
  <c r="P84" i="37"/>
  <c r="P12" i="36"/>
  <c r="O17" i="36"/>
  <c r="P17" i="36" s="1"/>
  <c r="P89" i="37"/>
  <c r="P91" i="37"/>
  <c r="N22" i="37"/>
  <c r="L73" i="37"/>
  <c r="P87" i="37"/>
  <c r="P85" i="37"/>
  <c r="P81" i="37"/>
  <c r="P90" i="37"/>
  <c r="N18" i="37"/>
  <c r="P11" i="36"/>
  <c r="P10" i="36"/>
  <c r="U33" i="3"/>
  <c r="U42" i="3" s="1"/>
  <c r="U43" i="3"/>
  <c r="U40" i="3"/>
  <c r="U41" i="3"/>
  <c r="U37" i="3"/>
  <c r="P9" i="5" s="1"/>
  <c r="U44" i="3"/>
  <c r="U38" i="3"/>
  <c r="P10" i="5" s="1"/>
  <c r="U39" i="3"/>
  <c r="P11" i="5" s="1"/>
  <c r="AC7" i="45"/>
  <c r="Q58" i="37"/>
  <c r="O63" i="37"/>
  <c r="P63" i="37" s="1"/>
  <c r="O65" i="37"/>
  <c r="O36" i="36"/>
  <c r="O93" i="37"/>
  <c r="L21" i="36"/>
  <c r="L12" i="37"/>
  <c r="L39" i="37"/>
  <c r="O61" i="37"/>
  <c r="O60" i="37"/>
  <c r="M19" i="5"/>
  <c r="M13" i="36"/>
  <c r="V3" i="3"/>
  <c r="V22" i="3"/>
  <c r="V2" i="3"/>
  <c r="V32" i="3"/>
  <c r="V27" i="3"/>
  <c r="V30" i="3"/>
  <c r="V26" i="3"/>
  <c r="V28" i="3"/>
  <c r="V31" i="3"/>
  <c r="V29" i="3"/>
  <c r="B64" i="45" l="1"/>
  <c r="Q28" i="36"/>
  <c r="M11" i="37"/>
  <c r="Q98" i="37"/>
  <c r="AC14" i="45"/>
  <c r="AC15" i="45"/>
  <c r="AC13" i="45"/>
  <c r="Q31" i="36"/>
  <c r="Q30" i="36"/>
  <c r="Q32" i="36"/>
  <c r="Q29" i="36"/>
  <c r="Q33" i="36"/>
  <c r="Q26" i="36"/>
  <c r="Q34" i="36"/>
  <c r="Q35" i="36"/>
  <c r="Q27" i="36"/>
  <c r="N27" i="37"/>
  <c r="P93" i="37"/>
  <c r="P36" i="36"/>
  <c r="O18" i="37"/>
  <c r="P65" i="37"/>
  <c r="L38" i="36"/>
  <c r="P18" i="5"/>
  <c r="Q18" i="36" s="1"/>
  <c r="P17" i="5"/>
  <c r="V35" i="3"/>
  <c r="P16" i="5"/>
  <c r="Q10" i="36"/>
  <c r="Q12" i="36"/>
  <c r="Q11" i="36"/>
  <c r="P12" i="5"/>
  <c r="P13" i="5" s="1"/>
  <c r="AD7" i="45"/>
  <c r="O22" i="37"/>
  <c r="O20" i="37"/>
  <c r="P20" i="37" s="1"/>
  <c r="Q70" i="37"/>
  <c r="Q65" i="37"/>
  <c r="O68" i="37"/>
  <c r="P68" i="37" s="1"/>
  <c r="Q62" i="37"/>
  <c r="Q63" i="37"/>
  <c r="O69" i="37"/>
  <c r="O66" i="37"/>
  <c r="P66" i="37" s="1"/>
  <c r="O67" i="37"/>
  <c r="Q66" i="37"/>
  <c r="O62" i="37"/>
  <c r="P62" i="37" s="1"/>
  <c r="O70" i="37"/>
  <c r="M37" i="5"/>
  <c r="N72" i="37"/>
  <c r="L74" i="37"/>
  <c r="L75" i="37"/>
  <c r="P61" i="37"/>
  <c r="Q64" i="37"/>
  <c r="O64" i="37"/>
  <c r="R61" i="37"/>
  <c r="M19" i="36"/>
  <c r="O17" i="37"/>
  <c r="P60" i="37"/>
  <c r="T7" i="49"/>
  <c r="Q6" i="5"/>
  <c r="O16" i="36"/>
  <c r="V33" i="3"/>
  <c r="W21" i="3"/>
  <c r="V23" i="3"/>
  <c r="V4" i="3"/>
  <c r="R7" i="37"/>
  <c r="R7" i="36"/>
  <c r="P35" i="5"/>
  <c r="B65" i="45" l="1"/>
  <c r="AB19" i="45"/>
  <c r="Q27" i="5"/>
  <c r="Q25" i="5"/>
  <c r="Q26" i="5"/>
  <c r="Q34" i="5"/>
  <c r="Q33" i="5"/>
  <c r="Q32" i="5"/>
  <c r="Q31" i="5"/>
  <c r="Q30" i="5"/>
  <c r="Q29" i="5"/>
  <c r="Q28" i="5"/>
  <c r="Q24" i="5"/>
  <c r="Q23" i="5"/>
  <c r="AD14" i="45"/>
  <c r="AD15" i="45"/>
  <c r="AD13" i="45"/>
  <c r="N32" i="37"/>
  <c r="V44" i="3"/>
  <c r="O24" i="37"/>
  <c r="P18" i="37"/>
  <c r="P70" i="37"/>
  <c r="M73" i="37"/>
  <c r="P22" i="37"/>
  <c r="P16" i="36"/>
  <c r="P69" i="37"/>
  <c r="O25" i="37"/>
  <c r="V41" i="3"/>
  <c r="V37" i="3"/>
  <c r="Q9" i="5" s="1"/>
  <c r="V43" i="3"/>
  <c r="V42" i="3"/>
  <c r="V40" i="3"/>
  <c r="V38" i="3"/>
  <c r="Q10" i="5" s="1"/>
  <c r="V39" i="3"/>
  <c r="Q11" i="5" s="1"/>
  <c r="AE7" i="45"/>
  <c r="Q60" i="37"/>
  <c r="R58" i="37"/>
  <c r="P67" i="37"/>
  <c r="O26" i="37"/>
  <c r="P26" i="37" s="1"/>
  <c r="Q36" i="36"/>
  <c r="O30" i="37"/>
  <c r="O23" i="37"/>
  <c r="P23" i="37" s="1"/>
  <c r="Q23" i="37" s="1"/>
  <c r="Q20" i="37"/>
  <c r="O19" i="37"/>
  <c r="P19" i="37" s="1"/>
  <c r="Q19" i="37" s="1"/>
  <c r="M21" i="36"/>
  <c r="R62" i="37"/>
  <c r="R70" i="37"/>
  <c r="Q68" i="37"/>
  <c r="Q69" i="37"/>
  <c r="T65" i="37"/>
  <c r="Q67" i="37"/>
  <c r="R66" i="37"/>
  <c r="O72" i="37"/>
  <c r="Q17" i="36"/>
  <c r="Q61" i="37"/>
  <c r="M12" i="37"/>
  <c r="M39" i="37"/>
  <c r="P64" i="37"/>
  <c r="O21" i="37"/>
  <c r="R60" i="37"/>
  <c r="R64" i="37"/>
  <c r="P17" i="37"/>
  <c r="N19" i="5"/>
  <c r="N13" i="36"/>
  <c r="Q16" i="36"/>
  <c r="W22" i="3"/>
  <c r="W3" i="3"/>
  <c r="W2" i="3"/>
  <c r="W29" i="3"/>
  <c r="W26" i="3"/>
  <c r="W32" i="3"/>
  <c r="W28" i="3"/>
  <c r="W27" i="3"/>
  <c r="B66" i="45" l="1"/>
  <c r="Q26" i="37"/>
  <c r="R28" i="36"/>
  <c r="N11" i="37"/>
  <c r="R98" i="37"/>
  <c r="AE15" i="45"/>
  <c r="AE13" i="45"/>
  <c r="AE14" i="45"/>
  <c r="R29" i="36"/>
  <c r="R35" i="36"/>
  <c r="R31" i="36"/>
  <c r="R30" i="36"/>
  <c r="R26" i="36"/>
  <c r="R32" i="36"/>
  <c r="R27" i="36"/>
  <c r="R33" i="36"/>
  <c r="R34" i="36"/>
  <c r="P72" i="37"/>
  <c r="O32" i="37"/>
  <c r="Q22" i="37"/>
  <c r="Q18" i="37"/>
  <c r="P30" i="37"/>
  <c r="P25" i="37"/>
  <c r="P24" i="37"/>
  <c r="S65" i="37"/>
  <c r="M38" i="36"/>
  <c r="W35" i="3"/>
  <c r="Q18" i="5"/>
  <c r="R18" i="36" s="1"/>
  <c r="Q17" i="5"/>
  <c r="Q16" i="5"/>
  <c r="R10" i="36"/>
  <c r="R12" i="36"/>
  <c r="R11" i="36"/>
  <c r="Q12" i="5"/>
  <c r="Q13" i="5" s="1"/>
  <c r="AF7" i="45"/>
  <c r="R65" i="37"/>
  <c r="R19" i="37"/>
  <c r="T70" i="37"/>
  <c r="R23" i="37"/>
  <c r="S60" i="37"/>
  <c r="R68" i="37"/>
  <c r="R69" i="37"/>
  <c r="R63" i="37"/>
  <c r="R20" i="37" s="1"/>
  <c r="S62" i="37"/>
  <c r="S68" i="37"/>
  <c r="S69" i="37"/>
  <c r="R67" i="37"/>
  <c r="T66" i="37"/>
  <c r="N19" i="36"/>
  <c r="M74" i="37"/>
  <c r="M75" i="37"/>
  <c r="P21" i="37"/>
  <c r="O27" i="37"/>
  <c r="S64" i="37"/>
  <c r="S61" i="37"/>
  <c r="T61" i="37"/>
  <c r="Q17" i="37"/>
  <c r="U7" i="49"/>
  <c r="N37" i="5"/>
  <c r="R6" i="5"/>
  <c r="X21" i="3"/>
  <c r="W4" i="3"/>
  <c r="W23" i="3"/>
  <c r="S7" i="37"/>
  <c r="S7" i="36"/>
  <c r="Q35" i="5"/>
  <c r="W30" i="3"/>
  <c r="W31" i="3"/>
  <c r="B67" i="45" l="1"/>
  <c r="R26" i="37"/>
  <c r="S26" i="37" s="1"/>
  <c r="AC19" i="45"/>
  <c r="R27" i="5"/>
  <c r="R25" i="5"/>
  <c r="R26" i="5"/>
  <c r="R34" i="5"/>
  <c r="R33" i="5"/>
  <c r="R32" i="5"/>
  <c r="R31" i="5"/>
  <c r="R30" i="5"/>
  <c r="R29" i="5"/>
  <c r="R28" i="5"/>
  <c r="R24" i="5"/>
  <c r="R23" i="5"/>
  <c r="AF15" i="45"/>
  <c r="AF13" i="45"/>
  <c r="AF14" i="45"/>
  <c r="Q25" i="37"/>
  <c r="Q24" i="37"/>
  <c r="N73" i="37"/>
  <c r="Q30" i="37"/>
  <c r="R22" i="37"/>
  <c r="R18" i="37"/>
  <c r="S70" i="37"/>
  <c r="S66" i="37"/>
  <c r="S23" i="37" s="1"/>
  <c r="T23" i="37" s="1"/>
  <c r="T60" i="37"/>
  <c r="W33" i="3"/>
  <c r="W37" i="3" s="1"/>
  <c r="R9" i="5" s="1"/>
  <c r="W40" i="3"/>
  <c r="W44" i="3"/>
  <c r="W43" i="3"/>
  <c r="W41" i="3"/>
  <c r="W42" i="3"/>
  <c r="W39" i="3"/>
  <c r="R11" i="5" s="1"/>
  <c r="W38" i="3"/>
  <c r="R10" i="5" s="1"/>
  <c r="AG7" i="45"/>
  <c r="S58" i="37"/>
  <c r="N39" i="37"/>
  <c r="S19" i="37"/>
  <c r="R36" i="36"/>
  <c r="N21" i="36"/>
  <c r="N12" i="37"/>
  <c r="Q72" i="37"/>
  <c r="T69" i="37"/>
  <c r="S67" i="37"/>
  <c r="S63" i="37"/>
  <c r="S20" i="37" s="1"/>
  <c r="T68" i="37"/>
  <c r="T62" i="37"/>
  <c r="T63" i="37"/>
  <c r="T67" i="37"/>
  <c r="R17" i="36"/>
  <c r="Q21" i="37"/>
  <c r="P27" i="37"/>
  <c r="T64" i="37"/>
  <c r="R17" i="37"/>
  <c r="S17" i="37" s="1"/>
  <c r="O19" i="5"/>
  <c r="O13" i="36"/>
  <c r="R16" i="36"/>
  <c r="X2" i="3"/>
  <c r="X22" i="3"/>
  <c r="X3" i="3"/>
  <c r="X27" i="3"/>
  <c r="X26" i="3"/>
  <c r="X30" i="3"/>
  <c r="X28" i="3"/>
  <c r="X31" i="3"/>
  <c r="X32" i="3"/>
  <c r="B68" i="45" l="1"/>
  <c r="S28" i="36"/>
  <c r="O11" i="37"/>
  <c r="S98" i="37"/>
  <c r="AG14" i="45"/>
  <c r="AG15" i="45"/>
  <c r="AG13" i="45"/>
  <c r="S33" i="36"/>
  <c r="S34" i="36"/>
  <c r="S26" i="36"/>
  <c r="S35" i="36"/>
  <c r="S29" i="36"/>
  <c r="S31" i="36"/>
  <c r="S32" i="36"/>
  <c r="S27" i="36"/>
  <c r="S30" i="36"/>
  <c r="R25" i="37"/>
  <c r="R24" i="37"/>
  <c r="N75" i="37"/>
  <c r="S18" i="37"/>
  <c r="R30" i="37"/>
  <c r="S22" i="37"/>
  <c r="T17" i="37"/>
  <c r="R17" i="5"/>
  <c r="X35" i="3"/>
  <c r="R18" i="5"/>
  <c r="S18" i="36" s="1"/>
  <c r="R16" i="5"/>
  <c r="S10" i="36"/>
  <c r="S12" i="36"/>
  <c r="S11" i="36"/>
  <c r="R12" i="5"/>
  <c r="R13" i="5" s="1"/>
  <c r="N74" i="37"/>
  <c r="AH7" i="45"/>
  <c r="T19" i="37"/>
  <c r="T26" i="37"/>
  <c r="N38" i="36"/>
  <c r="T20" i="37"/>
  <c r="R72" i="37"/>
  <c r="O19" i="36"/>
  <c r="Q27" i="37"/>
  <c r="R21" i="37"/>
  <c r="V7" i="49"/>
  <c r="O37" i="5"/>
  <c r="S6" i="5"/>
  <c r="P13" i="36"/>
  <c r="X23" i="3"/>
  <c r="X4" i="3"/>
  <c r="T7" i="37"/>
  <c r="T7" i="36"/>
  <c r="R35" i="5"/>
  <c r="X29" i="3"/>
  <c r="B69" i="45" l="1"/>
  <c r="AD19" i="45"/>
  <c r="S26" i="5"/>
  <c r="S27" i="5"/>
  <c r="S25" i="5"/>
  <c r="S25" i="37"/>
  <c r="T25" i="37" s="1"/>
  <c r="V110" i="49"/>
  <c r="T40" i="36" s="1"/>
  <c r="S31" i="5"/>
  <c r="S23" i="5"/>
  <c r="S33" i="5"/>
  <c r="S34" i="5"/>
  <c r="S29" i="5"/>
  <c r="S28" i="5"/>
  <c r="S32" i="5"/>
  <c r="S24" i="5"/>
  <c r="S30" i="5"/>
  <c r="AH15" i="45"/>
  <c r="AH13" i="45"/>
  <c r="AH14" i="45"/>
  <c r="S24" i="37"/>
  <c r="P11" i="37"/>
  <c r="T18" i="37"/>
  <c r="T22" i="37"/>
  <c r="S30" i="37"/>
  <c r="T72" i="37"/>
  <c r="X33" i="3"/>
  <c r="X37" i="3" s="1"/>
  <c r="S9" i="5" s="1"/>
  <c r="X44" i="3"/>
  <c r="X40" i="3"/>
  <c r="X43" i="3"/>
  <c r="X41" i="3"/>
  <c r="X42" i="3"/>
  <c r="X38" i="3"/>
  <c r="S10" i="5" s="1"/>
  <c r="X39" i="3"/>
  <c r="S11" i="5" s="1"/>
  <c r="AI7" i="45"/>
  <c r="P19" i="36"/>
  <c r="T58" i="37"/>
  <c r="S36" i="36"/>
  <c r="O39" i="37"/>
  <c r="O21" i="36"/>
  <c r="O12" i="37"/>
  <c r="O73" i="37"/>
  <c r="T71" i="37"/>
  <c r="S72" i="37"/>
  <c r="S17" i="36"/>
  <c r="R27" i="37"/>
  <c r="S21" i="37"/>
  <c r="P19" i="5"/>
  <c r="Q13" i="36"/>
  <c r="B70" i="45" l="1"/>
  <c r="T28" i="36"/>
  <c r="T98" i="37"/>
  <c r="Q11" i="37"/>
  <c r="T30" i="36"/>
  <c r="T34" i="36"/>
  <c r="T35" i="36"/>
  <c r="T31" i="36"/>
  <c r="T27" i="36"/>
  <c r="T33" i="36"/>
  <c r="T29" i="36"/>
  <c r="T26" i="36"/>
  <c r="AI14" i="45"/>
  <c r="AI15" i="45"/>
  <c r="AI13" i="45"/>
  <c r="T32" i="36"/>
  <c r="T24" i="37"/>
  <c r="P73" i="37"/>
  <c r="P12" i="37"/>
  <c r="O74" i="37"/>
  <c r="T30" i="37"/>
  <c r="S18" i="5"/>
  <c r="T18" i="36" s="1"/>
  <c r="S17" i="5"/>
  <c r="T10" i="36"/>
  <c r="S16" i="5"/>
  <c r="T12" i="36"/>
  <c r="T11" i="36"/>
  <c r="S12" i="5"/>
  <c r="S13" i="5" s="1"/>
  <c r="AJ7" i="45"/>
  <c r="P39" i="37"/>
  <c r="O38" i="36"/>
  <c r="P21" i="36"/>
  <c r="O75" i="37"/>
  <c r="P37" i="5"/>
  <c r="S27" i="37"/>
  <c r="T21" i="37"/>
  <c r="Q19" i="36"/>
  <c r="S35" i="5"/>
  <c r="S16" i="36"/>
  <c r="B71" i="45" l="1"/>
  <c r="AJ14" i="45"/>
  <c r="AJ15" i="45"/>
  <c r="AJ13" i="45"/>
  <c r="T27" i="37"/>
  <c r="P75" i="37"/>
  <c r="P74" i="37"/>
  <c r="AK7" i="45"/>
  <c r="T36" i="36"/>
  <c r="P38" i="36"/>
  <c r="T17" i="36"/>
  <c r="Q21" i="36"/>
  <c r="Q39" i="37"/>
  <c r="Q12" i="37"/>
  <c r="Q73" i="37"/>
  <c r="Q19" i="5"/>
  <c r="R13" i="36"/>
  <c r="B72" i="45" l="1"/>
  <c r="R11" i="37"/>
  <c r="AK15" i="45"/>
  <c r="AA27" i="45" s="1"/>
  <c r="AK14" i="45"/>
  <c r="AA26" i="45" s="1"/>
  <c r="AK13" i="45"/>
  <c r="AA25" i="45" s="1"/>
  <c r="Q38" i="36"/>
  <c r="AL7" i="45"/>
  <c r="Q37" i="5"/>
  <c r="Q75" i="37"/>
  <c r="Q74" i="37"/>
  <c r="R19" i="36"/>
  <c r="T16" i="36"/>
  <c r="B73" i="45" l="1"/>
  <c r="AL13" i="45"/>
  <c r="AL14" i="45"/>
  <c r="AL15" i="45"/>
  <c r="R73" i="37"/>
  <c r="AM7" i="45"/>
  <c r="R21" i="36"/>
  <c r="R39" i="37"/>
  <c r="R12" i="37"/>
  <c r="R19" i="5"/>
  <c r="S13" i="36"/>
  <c r="B74" i="45" l="1"/>
  <c r="S11" i="37"/>
  <c r="AM15" i="45"/>
  <c r="AM13" i="45"/>
  <c r="AM14" i="45"/>
  <c r="AN7" i="45"/>
  <c r="R38" i="36"/>
  <c r="S19" i="36"/>
  <c r="R75" i="37"/>
  <c r="R74" i="37"/>
  <c r="R37" i="5"/>
  <c r="B75" i="45" l="1"/>
  <c r="AN15" i="45"/>
  <c r="AN13" i="45"/>
  <c r="AN14" i="45"/>
  <c r="S73" i="37"/>
  <c r="S39" i="37"/>
  <c r="AO7" i="45"/>
  <c r="S21" i="36"/>
  <c r="S12" i="37"/>
  <c r="S19" i="5"/>
  <c r="T13" i="36"/>
  <c r="B76" i="45" l="1"/>
  <c r="T11" i="37"/>
  <c r="AO15" i="45"/>
  <c r="AO13" i="45"/>
  <c r="AO14" i="45"/>
  <c r="S74" i="37"/>
  <c r="S75" i="37"/>
  <c r="S38" i="36"/>
  <c r="AP7" i="45"/>
  <c r="T19" i="36"/>
  <c r="S37" i="5"/>
  <c r="B77" i="45" l="1"/>
  <c r="AP14" i="45"/>
  <c r="AP15" i="45"/>
  <c r="AP13" i="45"/>
  <c r="T73" i="37"/>
  <c r="AQ7" i="45"/>
  <c r="T12" i="37"/>
  <c r="T39" i="37"/>
  <c r="T21" i="36"/>
  <c r="B78" i="45" l="1"/>
  <c r="AQ14" i="45"/>
  <c r="AQ15" i="45"/>
  <c r="AQ13" i="45"/>
  <c r="T75" i="37"/>
  <c r="T38" i="36"/>
  <c r="AR7" i="45"/>
  <c r="T74" i="37"/>
  <c r="B79" i="45" l="1"/>
  <c r="AR14" i="45"/>
  <c r="AR15" i="45"/>
  <c r="AR13" i="45"/>
  <c r="AS7" i="45"/>
  <c r="B80" i="45" l="1"/>
  <c r="AS14" i="45"/>
  <c r="AS15" i="45"/>
  <c r="AS13" i="45"/>
  <c r="AT7" i="45"/>
  <c r="J110" i="49"/>
  <c r="G40" i="36" s="1"/>
  <c r="B81" i="45" l="1"/>
  <c r="AT13" i="45"/>
  <c r="AT14" i="45"/>
  <c r="AT15" i="45"/>
  <c r="AU7" i="45"/>
  <c r="G71" i="37"/>
  <c r="M110" i="49"/>
  <c r="J40" i="36" s="1"/>
  <c r="K110" i="49"/>
  <c r="H40" i="36" s="1"/>
  <c r="L110" i="49"/>
  <c r="I40" i="36" s="1"/>
  <c r="B82" i="45" l="1"/>
  <c r="AU15" i="45"/>
  <c r="AU13" i="45"/>
  <c r="AU14" i="45"/>
  <c r="G31" i="37"/>
  <c r="AV7" i="45"/>
  <c r="I71" i="37"/>
  <c r="H71" i="37"/>
  <c r="J71" i="37"/>
  <c r="O110" i="49"/>
  <c r="L40" i="36" s="1"/>
  <c r="B83" i="45" l="1"/>
  <c r="AV15" i="45"/>
  <c r="AV13" i="45"/>
  <c r="AV14" i="45"/>
  <c r="G33" i="37"/>
  <c r="AW7" i="45"/>
  <c r="H31" i="37"/>
  <c r="L71" i="37"/>
  <c r="N110" i="49"/>
  <c r="K40" i="36" s="1"/>
  <c r="P110" i="49"/>
  <c r="M40" i="36" s="1"/>
  <c r="B84" i="45" l="1"/>
  <c r="AW15" i="45"/>
  <c r="AB27" i="45" s="1"/>
  <c r="AW13" i="45"/>
  <c r="AB25" i="45" s="1"/>
  <c r="AW14" i="45"/>
  <c r="AB26" i="45" s="1"/>
  <c r="I31" i="37"/>
  <c r="AX7" i="45"/>
  <c r="H33" i="37"/>
  <c r="M71" i="37"/>
  <c r="K71" i="37"/>
  <c r="Q110" i="49"/>
  <c r="N40" i="36" s="1"/>
  <c r="B85" i="45" l="1"/>
  <c r="AX14" i="45"/>
  <c r="AX15" i="45"/>
  <c r="AX13" i="45"/>
  <c r="I33" i="37"/>
  <c r="J31" i="37"/>
  <c r="AY7" i="45"/>
  <c r="N71" i="37"/>
  <c r="R110" i="49"/>
  <c r="O40" i="36" s="1"/>
  <c r="B86" i="45" l="1"/>
  <c r="AY14" i="45"/>
  <c r="AY15" i="45"/>
  <c r="AY13" i="45"/>
  <c r="J33" i="37"/>
  <c r="K31" i="37"/>
  <c r="AZ7" i="45"/>
  <c r="O71" i="37"/>
  <c r="S110" i="49"/>
  <c r="Q40" i="36" s="1"/>
  <c r="B87" i="45" l="1"/>
  <c r="AZ14" i="45"/>
  <c r="AZ15" i="45"/>
  <c r="AZ13" i="45"/>
  <c r="K33" i="37"/>
  <c r="L31" i="37"/>
  <c r="P40" i="36"/>
  <c r="BA7" i="45"/>
  <c r="P32" i="37"/>
  <c r="P71" i="37"/>
  <c r="Q71" i="37"/>
  <c r="T110" i="49"/>
  <c r="R40" i="36" s="1"/>
  <c r="B88" i="45" l="1"/>
  <c r="BA14" i="45"/>
  <c r="BA13" i="45"/>
  <c r="BA15" i="45"/>
  <c r="L33" i="37"/>
  <c r="M31" i="37"/>
  <c r="M33" i="37" s="1"/>
  <c r="Q32" i="37"/>
  <c r="BB7" i="45"/>
  <c r="R71" i="37"/>
  <c r="U110" i="49"/>
  <c r="S40" i="36" s="1"/>
  <c r="B89" i="45" l="1"/>
  <c r="N31" i="37"/>
  <c r="N33" i="37" s="1"/>
  <c r="BB15" i="45"/>
  <c r="BB14" i="45"/>
  <c r="BB13" i="45"/>
  <c r="R32" i="37"/>
  <c r="BC7" i="45"/>
  <c r="S71" i="37"/>
  <c r="O31" i="37" l="1"/>
  <c r="P31" i="37" s="1"/>
  <c r="B90" i="45"/>
  <c r="BC15" i="45"/>
  <c r="BC13" i="45"/>
  <c r="BC14" i="45"/>
  <c r="S32" i="37"/>
  <c r="BD7" i="45"/>
  <c r="O33" i="37"/>
  <c r="B91" i="45" l="1"/>
  <c r="BD15" i="45"/>
  <c r="BD13" i="45"/>
  <c r="BD14" i="45"/>
  <c r="T32" i="37"/>
  <c r="BE7" i="45"/>
  <c r="Q31" i="37"/>
  <c r="P33" i="37"/>
  <c r="B92" i="45" l="1"/>
  <c r="BE15" i="45"/>
  <c r="BE13" i="45"/>
  <c r="BE14" i="45"/>
  <c r="BF7" i="45"/>
  <c r="R31" i="37"/>
  <c r="Q33" i="37"/>
  <c r="B93" i="45" l="1"/>
  <c r="BF15" i="45"/>
  <c r="BF13" i="45"/>
  <c r="BF14" i="45"/>
  <c r="BG7" i="45"/>
  <c r="S31" i="37"/>
  <c r="R33" i="37"/>
  <c r="B94" i="45" l="1"/>
  <c r="BG14" i="45"/>
  <c r="BG15" i="45"/>
  <c r="BG13" i="45"/>
  <c r="BH7" i="45"/>
  <c r="T31" i="37"/>
  <c r="S33" i="37"/>
  <c r="B95" i="45" l="1"/>
  <c r="BH14" i="45"/>
  <c r="BH15" i="45"/>
  <c r="BH13" i="45"/>
  <c r="T33" i="37"/>
  <c r="BI7" i="45"/>
  <c r="B96" i="45" l="1"/>
  <c r="BI14" i="45"/>
  <c r="AC26" i="45" s="1"/>
  <c r="BI15" i="45"/>
  <c r="AC27" i="45" s="1"/>
  <c r="BI13" i="45"/>
  <c r="AC25" i="45" s="1"/>
  <c r="BJ7" i="45"/>
  <c r="B97" i="45" l="1"/>
  <c r="BJ15" i="45"/>
  <c r="BJ13" i="45"/>
  <c r="BJ14" i="45"/>
  <c r="BK7" i="45"/>
  <c r="B98" i="45" l="1"/>
  <c r="BK15" i="45"/>
  <c r="BK13" i="45"/>
  <c r="BK14" i="45"/>
  <c r="BL7" i="45"/>
  <c r="B99" i="45" l="1"/>
  <c r="BL15" i="45"/>
  <c r="BL13" i="45"/>
  <c r="BL14" i="45"/>
  <c r="BM7" i="45"/>
  <c r="B100" i="45" l="1"/>
  <c r="BM15" i="45"/>
  <c r="BM13" i="45"/>
  <c r="BM14" i="45"/>
  <c r="BN7" i="45"/>
  <c r="B101" i="45" l="1"/>
  <c r="BN15" i="45"/>
  <c r="BN13" i="45"/>
  <c r="BN14" i="45"/>
  <c r="BO7" i="45"/>
  <c r="B102" i="45" l="1"/>
  <c r="BO14" i="45"/>
  <c r="BO15" i="45"/>
  <c r="BO13" i="45"/>
  <c r="BP7" i="45"/>
  <c r="B103" i="45" l="1"/>
  <c r="BP14" i="45"/>
  <c r="BP15" i="45"/>
  <c r="BP13" i="45"/>
  <c r="BQ7" i="45"/>
  <c r="B104" i="45" l="1"/>
  <c r="BQ14" i="45"/>
  <c r="BQ13" i="45"/>
  <c r="BQ15" i="45"/>
  <c r="BR7" i="45"/>
  <c r="B105" i="45" l="1"/>
  <c r="BR14" i="45"/>
  <c r="BR15" i="45"/>
  <c r="BR13" i="45"/>
  <c r="BS7" i="45"/>
  <c r="B106" i="45" l="1"/>
  <c r="BS15" i="45"/>
  <c r="BS13" i="45"/>
  <c r="BS14" i="45"/>
  <c r="BT7" i="45"/>
  <c r="B107" i="45" l="1"/>
  <c r="BT15" i="45"/>
  <c r="BT13" i="45"/>
  <c r="BT14" i="45"/>
  <c r="BU7" i="45"/>
  <c r="B108" i="45" l="1"/>
  <c r="BU14" i="45"/>
  <c r="AD26" i="45" s="1"/>
  <c r="BU15" i="45"/>
  <c r="AD27" i="45" s="1"/>
  <c r="BU13" i="45"/>
  <c r="AD25" i="45" s="1"/>
  <c r="B109" i="45" l="1"/>
  <c r="B110" i="45" l="1"/>
  <c r="B111" i="45" l="1"/>
  <c r="B112" i="45" l="1"/>
  <c r="B113" i="45" l="1"/>
  <c r="B114" i="45" l="1"/>
  <c r="B115" i="45" l="1"/>
  <c r="B116" i="45" l="1"/>
  <c r="B117" i="45" l="1"/>
  <c r="B118" i="45" l="1"/>
  <c r="B119" i="45" l="1"/>
  <c r="B120" i="45" l="1"/>
  <c r="B121" i="45" l="1"/>
  <c r="B122" i="45" l="1"/>
  <c r="B123" i="45" l="1"/>
  <c r="B124" i="45" l="1"/>
  <c r="B125" i="45" l="1"/>
  <c r="B126" i="45" l="1"/>
  <c r="B127" i="45" l="1"/>
  <c r="B128" i="45" l="1"/>
  <c r="B129" i="45" l="1"/>
  <c r="BR10" i="45"/>
  <c r="BC10" i="45"/>
  <c r="BT10" i="45"/>
  <c r="AY10" i="45"/>
  <c r="BU10" i="45"/>
  <c r="BA10" i="45"/>
  <c r="BM10" i="45"/>
  <c r="BL10" i="45"/>
  <c r="BQ10" i="45"/>
  <c r="BD10" i="45"/>
  <c r="BE10" i="45"/>
  <c r="BF10" i="45"/>
  <c r="AZ10" i="45"/>
  <c r="BG10" i="45"/>
  <c r="BS10" i="45"/>
  <c r="BB10" i="45"/>
  <c r="BH10" i="45"/>
  <c r="BO10" i="45"/>
  <c r="BK10" i="45"/>
  <c r="BP10" i="45"/>
  <c r="BJ10" i="45"/>
  <c r="BN10" i="45"/>
  <c r="BI10" i="45"/>
  <c r="AX10" i="45"/>
  <c r="B130" i="45" l="1"/>
  <c r="AD22" i="45"/>
  <c r="T99" i="37" s="1"/>
  <c r="T100" i="37" s="1"/>
  <c r="AC22" i="45"/>
  <c r="S99" i="37" s="1"/>
  <c r="S100" i="37" s="1"/>
  <c r="B131" i="45" l="1"/>
  <c r="B132" i="45" l="1"/>
  <c r="B133" i="45" l="1"/>
  <c r="B134" i="45" l="1"/>
  <c r="B135" i="45" l="1"/>
  <c r="B136" i="45" l="1"/>
  <c r="B137" i="45" l="1"/>
  <c r="B138" i="45" l="1"/>
  <c r="B139" i="45" l="1"/>
  <c r="P13" i="45" l="1"/>
  <c r="P25" i="45" s="1"/>
  <c r="P15" i="45"/>
  <c r="P27" i="45" s="1"/>
  <c r="P14" i="45"/>
  <c r="P26" i="45" s="1"/>
  <c r="Z26" i="45" s="1"/>
  <c r="Q15" i="45"/>
  <c r="Q27" i="45" s="1"/>
  <c r="Q13" i="45"/>
  <c r="Q25" i="45" s="1"/>
  <c r="Q14" i="45"/>
  <c r="Q26" i="45" s="1"/>
  <c r="R15" i="45"/>
  <c r="R27" i="45" s="1"/>
  <c r="R13" i="45"/>
  <c r="R25" i="45" s="1"/>
  <c r="T15" i="45"/>
  <c r="T27" i="45" s="1"/>
  <c r="S13" i="45"/>
  <c r="S25" i="45" s="1"/>
  <c r="S14" i="45"/>
  <c r="S26" i="45" s="1"/>
  <c r="R14" i="45"/>
  <c r="R26" i="45" s="1"/>
  <c r="T14" i="45"/>
  <c r="T26" i="45" s="1"/>
  <c r="S15" i="45"/>
  <c r="S27" i="45" s="1"/>
  <c r="U14" i="45"/>
  <c r="U26" i="45" s="1"/>
  <c r="U13" i="45"/>
  <c r="U25" i="45" s="1"/>
  <c r="T13" i="45"/>
  <c r="T25" i="45" s="1"/>
  <c r="U15" i="45"/>
  <c r="U27" i="45" s="1"/>
  <c r="V15" i="45"/>
  <c r="V27" i="45" s="1"/>
  <c r="V13" i="45"/>
  <c r="V25" i="45" s="1"/>
  <c r="W15" i="45"/>
  <c r="W27" i="45" s="1"/>
  <c r="V14" i="45"/>
  <c r="V26" i="45" s="1"/>
  <c r="W14" i="45"/>
  <c r="W26" i="45" s="1"/>
  <c r="W13" i="45"/>
  <c r="W25" i="45" s="1"/>
  <c r="X14" i="45"/>
  <c r="X26" i="45" s="1"/>
  <c r="X13" i="45"/>
  <c r="X25" i="45" s="1"/>
  <c r="Y15" i="45"/>
  <c r="Y27" i="45" s="1"/>
  <c r="Y13" i="45"/>
  <c r="Y25" i="45" s="1"/>
  <c r="Z25" i="45" s="1"/>
  <c r="Y14" i="45"/>
  <c r="Y26" i="45" s="1"/>
  <c r="X15" i="45"/>
  <c r="X27" i="45" s="1"/>
  <c r="AL10" i="45"/>
  <c r="AM10" i="45"/>
  <c r="AN10" i="45"/>
  <c r="AO10" i="45"/>
  <c r="AP10" i="45"/>
  <c r="AQ10" i="45"/>
  <c r="AR10" i="45"/>
  <c r="AS10" i="45"/>
  <c r="AT10" i="45"/>
  <c r="AU10" i="45"/>
  <c r="AV10" i="45"/>
  <c r="AW10" i="45"/>
  <c r="Z10" i="45"/>
  <c r="AA10" i="45"/>
  <c r="AB10" i="45"/>
  <c r="AC10" i="45"/>
  <c r="AD10" i="45"/>
  <c r="AE10" i="45"/>
  <c r="AF10" i="45"/>
  <c r="AG10" i="45"/>
  <c r="AH10" i="45"/>
  <c r="AI10" i="45"/>
  <c r="AJ10" i="45"/>
  <c r="AK10" i="45"/>
  <c r="Y10" i="45"/>
  <c r="Y22" i="45" s="1"/>
  <c r="O99" i="37" s="1"/>
  <c r="O100" i="37" s="1"/>
  <c r="X10" i="45"/>
  <c r="X22" i="45" s="1"/>
  <c r="N99" i="37" s="1"/>
  <c r="N100" i="37" s="1"/>
  <c r="U10" i="45"/>
  <c r="U22" i="45" s="1"/>
  <c r="K99" i="37" s="1"/>
  <c r="K100" i="37" s="1"/>
  <c r="W10" i="45"/>
  <c r="W22" i="45" s="1"/>
  <c r="M99" i="37" s="1"/>
  <c r="M100" i="37" s="1"/>
  <c r="V10" i="45"/>
  <c r="V22" i="45" s="1"/>
  <c r="L99" i="37" s="1"/>
  <c r="L100" i="37" s="1"/>
  <c r="S10" i="45"/>
  <c r="S22" i="45" s="1"/>
  <c r="I99" i="37" s="1"/>
  <c r="I100" i="37" s="1"/>
  <c r="T10" i="45"/>
  <c r="T22" i="45" s="1"/>
  <c r="J99" i="37" s="1"/>
  <c r="J100" i="37" s="1"/>
  <c r="R10" i="45"/>
  <c r="R22" i="45" s="1"/>
  <c r="H99" i="37" s="1"/>
  <c r="H100" i="37" s="1"/>
  <c r="Q10" i="45"/>
  <c r="Q22" i="45" s="1"/>
  <c r="G99" i="37" s="1"/>
  <c r="G100" i="37" s="1"/>
  <c r="O8" i="45"/>
  <c r="O20" i="45" s="1"/>
  <c r="E40" i="37" s="1"/>
  <c r="E41" i="37" s="1"/>
  <c r="P10" i="45"/>
  <c r="P22" i="45" s="1"/>
  <c r="F99" i="37" s="1"/>
  <c r="F100" i="37" s="1"/>
  <c r="N8" i="45"/>
  <c r="N20" i="45" s="1"/>
  <c r="D40" i="37" s="1"/>
  <c r="D41" i="37" s="1"/>
  <c r="D49" i="37" s="1"/>
  <c r="O10" i="45"/>
  <c r="O22" i="45" s="1"/>
  <c r="E99" i="37" s="1"/>
  <c r="E100" i="37" s="1"/>
  <c r="Z27" i="45" l="1"/>
  <c r="P9" i="45"/>
  <c r="AB22" i="45"/>
  <c r="R99" i="37" s="1"/>
  <c r="R100" i="37" s="1"/>
  <c r="O9" i="45"/>
  <c r="AA22" i="45"/>
  <c r="Q99" i="37" s="1"/>
  <c r="Q100" i="37" s="1"/>
  <c r="O21" i="45" l="1"/>
  <c r="O11" i="45"/>
  <c r="P21" i="45"/>
  <c r="P11" i="45"/>
  <c r="P8" i="45"/>
  <c r="P20" i="45" s="1"/>
  <c r="F40" i="37" s="1"/>
  <c r="F41" i="37" s="1"/>
  <c r="F41" i="36" l="1"/>
  <c r="F42" i="36" s="1"/>
  <c r="P23" i="45"/>
  <c r="Q9" i="45"/>
  <c r="E41" i="36"/>
  <c r="O23" i="45"/>
  <c r="E42" i="36" l="1"/>
  <c r="Q8" i="45"/>
  <c r="Q20" i="45" s="1"/>
  <c r="G40" i="37" s="1"/>
  <c r="G41" i="37" s="1"/>
  <c r="Q21" i="45"/>
  <c r="Q11" i="45"/>
  <c r="G41" i="36" l="1"/>
  <c r="Q23" i="45"/>
  <c r="R9" i="45"/>
  <c r="F43" i="36"/>
  <c r="E43" i="36"/>
  <c r="F44" i="36" l="1"/>
  <c r="F45" i="36" s="1"/>
  <c r="F46" i="36" s="1"/>
  <c r="F47" i="36" s="1"/>
  <c r="E44" i="36"/>
  <c r="E45" i="36" s="1"/>
  <c r="E46" i="36" s="1"/>
  <c r="R11" i="45"/>
  <c r="R21" i="45"/>
  <c r="R8" i="45"/>
  <c r="R20" i="45" s="1"/>
  <c r="H40" i="37" s="1"/>
  <c r="H41" i="37" s="1"/>
  <c r="G42" i="36"/>
  <c r="G43" i="36" l="1"/>
  <c r="S9" i="45"/>
  <c r="H41" i="36"/>
  <c r="R23" i="45"/>
  <c r="E47" i="36"/>
  <c r="F59" i="37"/>
  <c r="G44" i="36" l="1"/>
  <c r="G45" i="36" s="1"/>
  <c r="G46" i="36" s="1"/>
  <c r="S8" i="45"/>
  <c r="S20" i="45" s="1"/>
  <c r="I40" i="37" s="1"/>
  <c r="I41" i="37" s="1"/>
  <c r="S21" i="45"/>
  <c r="S11" i="45"/>
  <c r="E59" i="37"/>
  <c r="H42" i="36"/>
  <c r="F46" i="37"/>
  <c r="F77" i="37"/>
  <c r="F102" i="37" s="1"/>
  <c r="T9" i="45" l="1"/>
  <c r="I41" i="36"/>
  <c r="S23" i="45"/>
  <c r="G47" i="36"/>
  <c r="E46" i="37"/>
  <c r="E77" i="37"/>
  <c r="E102" i="37" s="1"/>
  <c r="H43" i="36"/>
  <c r="H44" i="36" l="1"/>
  <c r="H45" i="36" s="1"/>
  <c r="H46" i="36" s="1"/>
  <c r="I42" i="36"/>
  <c r="G59" i="37"/>
  <c r="T11" i="45"/>
  <c r="T21" i="45"/>
  <c r="F45" i="37"/>
  <c r="E47" i="37"/>
  <c r="E49" i="37" s="1"/>
  <c r="T8" i="45"/>
  <c r="T20" i="45" s="1"/>
  <c r="J40" i="37" s="1"/>
  <c r="J41" i="37" s="1"/>
  <c r="J41" i="36" l="1"/>
  <c r="T23" i="45"/>
  <c r="U9" i="45"/>
  <c r="I43" i="36"/>
  <c r="G46" i="37"/>
  <c r="G77" i="37"/>
  <c r="G102" i="37" s="1"/>
  <c r="H47" i="36"/>
  <c r="G45" i="37"/>
  <c r="F47" i="37"/>
  <c r="F49" i="37" s="1"/>
  <c r="U21" i="45" l="1"/>
  <c r="U11" i="45"/>
  <c r="U8" i="45"/>
  <c r="U20" i="45" s="1"/>
  <c r="K40" i="37" s="1"/>
  <c r="K41" i="37" s="1"/>
  <c r="I44" i="36"/>
  <c r="I45" i="36" s="1"/>
  <c r="I46" i="36" s="1"/>
  <c r="H59" i="37"/>
  <c r="H45" i="37"/>
  <c r="G47" i="37"/>
  <c r="G49" i="37" s="1"/>
  <c r="J42" i="36"/>
  <c r="H77" i="37" l="1"/>
  <c r="H102" i="37" s="1"/>
  <c r="H46" i="37"/>
  <c r="I45" i="37" s="1"/>
  <c r="V9" i="45"/>
  <c r="I47" i="36"/>
  <c r="J43" i="36"/>
  <c r="K41" i="36"/>
  <c r="K42" i="36" s="1"/>
  <c r="K43" i="36" s="1"/>
  <c r="U23" i="45"/>
  <c r="H47" i="37" l="1"/>
  <c r="H49" i="37" s="1"/>
  <c r="I59" i="37"/>
  <c r="V21" i="45"/>
  <c r="V11" i="45"/>
  <c r="K44" i="36"/>
  <c r="K45" i="36" s="1"/>
  <c r="K46" i="36" s="1"/>
  <c r="K47" i="36" s="1"/>
  <c r="J44" i="36"/>
  <c r="J45" i="36" s="1"/>
  <c r="J46" i="36" s="1"/>
  <c r="V8" i="45"/>
  <c r="V20" i="45" s="1"/>
  <c r="L40" i="37" s="1"/>
  <c r="L41" i="37" s="1"/>
  <c r="K59" i="37" l="1"/>
  <c r="L41" i="36"/>
  <c r="L42" i="36" s="1"/>
  <c r="V23" i="45"/>
  <c r="I46" i="37"/>
  <c r="I77" i="37"/>
  <c r="I102" i="37" s="1"/>
  <c r="J47" i="36"/>
  <c r="W9" i="45"/>
  <c r="J45" i="37" l="1"/>
  <c r="I47" i="37"/>
  <c r="I49" i="37" s="1"/>
  <c r="L43" i="36"/>
  <c r="W21" i="45"/>
  <c r="W11" i="45"/>
  <c r="J59" i="37"/>
  <c r="W8" i="45"/>
  <c r="W20" i="45" s="1"/>
  <c r="M40" i="37" s="1"/>
  <c r="M41" i="37" s="1"/>
  <c r="K46" i="37"/>
  <c r="K77" i="37"/>
  <c r="K102" i="37" s="1"/>
  <c r="M41" i="36" l="1"/>
  <c r="M42" i="36" s="1"/>
  <c r="W23" i="45"/>
  <c r="L44" i="36"/>
  <c r="L45" i="36" s="1"/>
  <c r="L46" i="36" s="1"/>
  <c r="L47" i="36" s="1"/>
  <c r="J77" i="37"/>
  <c r="J102" i="37" s="1"/>
  <c r="J46" i="37"/>
  <c r="K45" i="37" s="1"/>
  <c r="X9" i="45"/>
  <c r="L45" i="37" l="1"/>
  <c r="K47" i="37"/>
  <c r="K49" i="37" s="1"/>
  <c r="L59" i="37"/>
  <c r="J47" i="37"/>
  <c r="J49" i="37" s="1"/>
  <c r="X11" i="45"/>
  <c r="X21" i="45"/>
  <c r="X8" i="45"/>
  <c r="X20" i="45" s="1"/>
  <c r="N40" i="37" s="1"/>
  <c r="N41" i="37" s="1"/>
  <c r="M43" i="36"/>
  <c r="N41" i="36" l="1"/>
  <c r="N42" i="36" s="1"/>
  <c r="X23" i="45"/>
  <c r="M44" i="36"/>
  <c r="M45" i="36" s="1"/>
  <c r="M46" i="36" s="1"/>
  <c r="M47" i="36" s="1"/>
  <c r="L46" i="37"/>
  <c r="M45" i="37" s="1"/>
  <c r="L77" i="37"/>
  <c r="L102" i="37" s="1"/>
  <c r="Y9" i="45"/>
  <c r="M59" i="37" l="1"/>
  <c r="L47" i="37"/>
  <c r="L49" i="37" s="1"/>
  <c r="Y8" i="45"/>
  <c r="Y20" i="45" s="1"/>
  <c r="N43" i="36"/>
  <c r="Y21" i="45"/>
  <c r="Y11" i="45"/>
  <c r="O40" i="37" l="1"/>
  <c r="Z20" i="45"/>
  <c r="M46" i="37"/>
  <c r="M77" i="37"/>
  <c r="M102" i="37" s="1"/>
  <c r="Z9" i="45"/>
  <c r="N44" i="36"/>
  <c r="N45" i="36" s="1"/>
  <c r="N46" i="36" s="1"/>
  <c r="N47" i="36" s="1"/>
  <c r="O41" i="36"/>
  <c r="Y23" i="45"/>
  <c r="Z21" i="45"/>
  <c r="Z11" i="45" l="1"/>
  <c r="M47" i="37"/>
  <c r="M49" i="37" s="1"/>
  <c r="N45" i="37"/>
  <c r="N59" i="37"/>
  <c r="Z8" i="45"/>
  <c r="O42" i="36"/>
  <c r="P41" i="36"/>
  <c r="P42" i="36" s="1"/>
  <c r="P40" i="37"/>
  <c r="P41" i="37" s="1"/>
  <c r="O41" i="37"/>
  <c r="N46" i="37" l="1"/>
  <c r="N47" i="37" s="1"/>
  <c r="N49" i="37" s="1"/>
  <c r="N77" i="37"/>
  <c r="N102" i="37" s="1"/>
  <c r="O43" i="36"/>
  <c r="AA9" i="45"/>
  <c r="O45" i="37" l="1"/>
  <c r="AA8" i="45"/>
  <c r="P43" i="36"/>
  <c r="P44" i="36" s="1"/>
  <c r="P45" i="36" s="1"/>
  <c r="O44" i="36"/>
  <c r="O45" i="36" s="1"/>
  <c r="O46" i="36" s="1"/>
  <c r="AA11" i="45"/>
  <c r="P46" i="36" l="1"/>
  <c r="P47" i="36" s="1"/>
  <c r="P48" i="36" s="1"/>
  <c r="O47" i="36"/>
  <c r="AB9" i="45"/>
  <c r="AB8" i="45" l="1"/>
  <c r="AB11" i="45"/>
  <c r="O59" i="37"/>
  <c r="P59" i="37"/>
  <c r="O46" i="37" l="1"/>
  <c r="O47" i="37" s="1"/>
  <c r="O49" i="37" s="1"/>
  <c r="O77" i="37"/>
  <c r="O102" i="37" s="1"/>
  <c r="P77" i="37"/>
  <c r="P46" i="37"/>
  <c r="AC9" i="45"/>
  <c r="AC8" i="45" l="1"/>
  <c r="AC11" i="45"/>
  <c r="Q45" i="37"/>
  <c r="P47" i="37"/>
  <c r="P49" i="37" s="1"/>
  <c r="AD9" i="45" l="1"/>
  <c r="AD8" i="45" l="1"/>
  <c r="AD11" i="45"/>
  <c r="AE9" i="45" l="1"/>
  <c r="AE11" i="45" s="1"/>
  <c r="AE8" i="45" l="1"/>
  <c r="AF9" i="45" l="1"/>
  <c r="AF11" i="45" s="1"/>
  <c r="AF8" i="45" l="1"/>
  <c r="AG9" i="45" l="1"/>
  <c r="AG11" i="45" s="1"/>
  <c r="AG8" i="45" l="1"/>
  <c r="AH9" i="45" l="1"/>
  <c r="AH11" i="45" s="1"/>
  <c r="AH8" i="45" l="1"/>
  <c r="AI9" i="45" l="1"/>
  <c r="AI11" i="45" s="1"/>
  <c r="AI8" i="45" l="1"/>
  <c r="AJ9" i="45" l="1"/>
  <c r="AJ11" i="45" s="1"/>
  <c r="AJ8" i="45" l="1"/>
  <c r="AK9" i="45" l="1"/>
  <c r="AK11" i="45" l="1"/>
  <c r="AA21" i="45"/>
  <c r="AK8" i="45"/>
  <c r="AA20" i="45" s="1"/>
  <c r="Q40" i="37" s="1"/>
  <c r="Q41" i="37" s="1"/>
  <c r="AL9" i="45" l="1"/>
  <c r="Q41" i="36"/>
  <c r="Q42" i="36" s="1"/>
  <c r="AA23" i="45"/>
  <c r="Q43" i="36" l="1"/>
  <c r="AL11" i="45"/>
  <c r="AL8" i="45"/>
  <c r="Q44" i="36" l="1"/>
  <c r="Q45" i="36" s="1"/>
  <c r="Q46" i="36" s="1"/>
  <c r="Q47" i="36" s="1"/>
  <c r="Q48" i="36" s="1"/>
  <c r="AM9" i="45"/>
  <c r="AM11" i="45" l="1"/>
  <c r="AM8" i="45"/>
  <c r="Q59" i="37"/>
  <c r="Q46" i="37" l="1"/>
  <c r="Q77" i="37"/>
  <c r="Q102" i="37" s="1"/>
  <c r="AN9" i="45"/>
  <c r="AN11" i="45" l="1"/>
  <c r="AN8" i="45"/>
  <c r="R45" i="37"/>
  <c r="Q47" i="37"/>
  <c r="Q49" i="37" s="1"/>
  <c r="AO9" i="45" l="1"/>
  <c r="AO8" i="45" l="1"/>
  <c r="AO11" i="45"/>
  <c r="AP9" i="45" l="1"/>
  <c r="AP11" i="45" l="1"/>
  <c r="AP8" i="45"/>
  <c r="AQ9" i="45" l="1"/>
  <c r="AQ11" i="45" s="1"/>
  <c r="AQ8" i="45" l="1"/>
  <c r="AR9" i="45" l="1"/>
  <c r="AR11" i="45" s="1"/>
  <c r="AR8" i="45" l="1"/>
  <c r="AS9" i="45" l="1"/>
  <c r="AS11" i="45" s="1"/>
  <c r="AS8" i="45" l="1"/>
  <c r="AT9" i="45" l="1"/>
  <c r="AT11" i="45" s="1"/>
  <c r="AT8" i="45" l="1"/>
  <c r="AU9" i="45" l="1"/>
  <c r="AU11" i="45" s="1"/>
  <c r="AU8" i="45" l="1"/>
  <c r="AV9" i="45" l="1"/>
  <c r="AV11" i="45" s="1"/>
  <c r="AV8" i="45" l="1"/>
  <c r="AW9" i="45" l="1"/>
  <c r="AW11" i="45" l="1"/>
  <c r="AB21" i="45"/>
  <c r="AW8" i="45"/>
  <c r="AB20" i="45" s="1"/>
  <c r="R40" i="37" s="1"/>
  <c r="R41" i="37" s="1"/>
  <c r="AX9" i="45" l="1"/>
  <c r="AB23" i="45"/>
  <c r="R41" i="36"/>
  <c r="R42" i="36" s="1"/>
  <c r="R43" i="36" l="1"/>
  <c r="AX11" i="45"/>
  <c r="AX8" i="45"/>
  <c r="R44" i="36" l="1"/>
  <c r="R45" i="36" s="1"/>
  <c r="R46" i="36" s="1"/>
  <c r="R47" i="36" s="1"/>
  <c r="R48" i="36" s="1"/>
  <c r="AY9" i="45"/>
  <c r="AY8" i="45" l="1"/>
  <c r="AY11" i="45"/>
  <c r="R59" i="37"/>
  <c r="R77" i="37" l="1"/>
  <c r="R102" i="37" s="1"/>
  <c r="R46" i="37"/>
  <c r="AZ9" i="45"/>
  <c r="AZ11" i="45" l="1"/>
  <c r="AZ8" i="45"/>
  <c r="R47" i="37"/>
  <c r="R49" i="37" s="1"/>
  <c r="S45" i="37"/>
  <c r="BA9" i="45" l="1"/>
  <c r="BA11" i="45" l="1"/>
  <c r="BA8" i="45"/>
  <c r="BB9" i="45" l="1"/>
  <c r="BB11" i="45" l="1"/>
  <c r="BB8" i="45"/>
  <c r="BC9" i="45" l="1"/>
  <c r="BC11" i="45" s="1"/>
  <c r="BC8" i="45" l="1"/>
  <c r="BD9" i="45" l="1"/>
  <c r="BD11" i="45" s="1"/>
  <c r="BD8" i="45" l="1"/>
  <c r="BE9" i="45" l="1"/>
  <c r="BE11" i="45" s="1"/>
  <c r="BE8" i="45" l="1"/>
  <c r="BF9" i="45" l="1"/>
  <c r="BF11" i="45" s="1"/>
  <c r="BF8" i="45" l="1"/>
  <c r="BG9" i="45" l="1"/>
  <c r="BG11" i="45" s="1"/>
  <c r="BG8" i="45" l="1"/>
  <c r="BH9" i="45" l="1"/>
  <c r="BH11" i="45" s="1"/>
  <c r="BH8" i="45" l="1"/>
  <c r="BI9" i="45" l="1"/>
  <c r="BI11" i="45" l="1"/>
  <c r="AC21" i="45"/>
  <c r="BI8" i="45"/>
  <c r="AC20" i="45" s="1"/>
  <c r="S40" i="37" s="1"/>
  <c r="S41" i="37" s="1"/>
  <c r="BJ9" i="45" l="1"/>
  <c r="S41" i="36"/>
  <c r="S42" i="36" s="1"/>
  <c r="AC23" i="45"/>
  <c r="S43" i="36" l="1"/>
  <c r="BJ8" i="45"/>
  <c r="BJ11" i="45"/>
  <c r="S44" i="36" l="1"/>
  <c r="S45" i="36" s="1"/>
  <c r="S46" i="36" s="1"/>
  <c r="S47" i="36" s="1"/>
  <c r="S48" i="36" s="1"/>
  <c r="BK9" i="45"/>
  <c r="BK8" i="45" l="1"/>
  <c r="BK11" i="45"/>
  <c r="S59" i="37"/>
  <c r="S46" i="37" l="1"/>
  <c r="S77" i="37"/>
  <c r="S102" i="37" s="1"/>
  <c r="BL9" i="45"/>
  <c r="BL11" i="45" l="1"/>
  <c r="BL8" i="45"/>
  <c r="T45" i="37"/>
  <c r="S47" i="37"/>
  <c r="S49" i="37" s="1"/>
  <c r="BM9" i="45" l="1"/>
  <c r="BM8" i="45" l="1"/>
  <c r="BM11" i="45"/>
  <c r="BN9" i="45" l="1"/>
  <c r="BN8" i="45" l="1"/>
  <c r="BN11" i="45"/>
  <c r="BO9" i="45" l="1"/>
  <c r="BO11" i="45" s="1"/>
  <c r="BO8" i="45" l="1"/>
  <c r="BP9" i="45" l="1"/>
  <c r="BP11" i="45" s="1"/>
  <c r="BP8" i="45" l="1"/>
  <c r="BQ9" i="45" l="1"/>
  <c r="BQ11" i="45" s="1"/>
  <c r="BQ8" i="45" l="1"/>
  <c r="BR9" i="45" l="1"/>
  <c r="BR11" i="45" s="1"/>
  <c r="BR8" i="45" l="1"/>
  <c r="BS9" i="45" l="1"/>
  <c r="BS11" i="45" s="1"/>
  <c r="BS8" i="45" l="1"/>
  <c r="BT9" i="45" l="1"/>
  <c r="BT11" i="45" s="1"/>
  <c r="BT8" i="45" l="1"/>
  <c r="BU9" i="45" l="1"/>
  <c r="BU8" i="45" l="1"/>
  <c r="AD20" i="45" s="1"/>
  <c r="T40" i="37" s="1"/>
  <c r="T41" i="37" s="1"/>
  <c r="BU11" i="45"/>
  <c r="AD21" i="45"/>
  <c r="T41" i="36" l="1"/>
  <c r="T42" i="36" s="1"/>
  <c r="AD23" i="45"/>
  <c r="T43" i="36" l="1"/>
  <c r="T44" i="36" s="1"/>
  <c r="T45" i="36" s="1"/>
  <c r="T46" i="36" s="1"/>
  <c r="T47" i="36" s="1"/>
  <c r="T48" i="36" s="1"/>
  <c r="T59" i="37" l="1"/>
  <c r="T77" i="37" l="1"/>
  <c r="T102" i="37" s="1"/>
  <c r="T46" i="37"/>
  <c r="T47" i="37" s="1"/>
  <c r="T49" i="37" s="1"/>
  <c r="N10" i="45" l="1"/>
  <c r="N11" i="45" s="1"/>
  <c r="N22" i="45" l="1"/>
  <c r="D99" i="37" l="1"/>
  <c r="Z22" i="45"/>
  <c r="Z23" i="45" s="1"/>
  <c r="N23" i="45"/>
  <c r="D100" i="37" l="1"/>
  <c r="D102" i="37" s="1"/>
  <c r="D10" i="37" s="1"/>
  <c r="P99" i="37"/>
  <c r="P100" i="37" s="1"/>
  <c r="P102" i="37" s="1"/>
  <c r="D14" i="37" l="1"/>
  <c r="D35" i="37" s="1"/>
  <c r="D51" i="37" s="1"/>
  <c r="E10" i="37"/>
  <c r="E14" i="37" l="1"/>
  <c r="E35" i="37" s="1"/>
  <c r="E51" i="37" s="1"/>
  <c r="F10" i="37"/>
  <c r="F14" i="37" l="1"/>
  <c r="F35" i="37" s="1"/>
  <c r="F51" i="37" s="1"/>
  <c r="G10" i="37"/>
  <c r="G14" i="37" l="1"/>
  <c r="G35" i="37" s="1"/>
  <c r="G51" i="37" s="1"/>
  <c r="H10" i="37"/>
  <c r="H14" i="37" l="1"/>
  <c r="H35" i="37" s="1"/>
  <c r="H51" i="37" s="1"/>
  <c r="I10" i="37"/>
  <c r="I14" i="37" l="1"/>
  <c r="I35" i="37" s="1"/>
  <c r="I51" i="37" s="1"/>
  <c r="J10" i="37"/>
  <c r="J14" i="37" l="1"/>
  <c r="J35" i="37" s="1"/>
  <c r="J51" i="37" s="1"/>
  <c r="K10" i="37"/>
  <c r="L10" i="37" l="1"/>
  <c r="K14" i="37"/>
  <c r="K35" i="37" s="1"/>
  <c r="K51" i="37" s="1"/>
  <c r="L14" i="37" l="1"/>
  <c r="L35" i="37" s="1"/>
  <c r="L51" i="37" s="1"/>
  <c r="M10" i="37"/>
  <c r="M14" i="37" l="1"/>
  <c r="M35" i="37" s="1"/>
  <c r="M51" i="37" s="1"/>
  <c r="N10" i="37"/>
  <c r="O10" i="37" l="1"/>
  <c r="N14" i="37"/>
  <c r="N35" i="37" s="1"/>
  <c r="N51" i="37" s="1"/>
  <c r="P10" i="37" l="1"/>
  <c r="O14" i="37"/>
  <c r="O35" i="37" s="1"/>
  <c r="O51" i="37" s="1"/>
  <c r="P14" i="37" l="1"/>
  <c r="P35" i="37" s="1"/>
  <c r="P51" i="37" s="1"/>
  <c r="Q10" i="37"/>
  <c r="R10" i="37" l="1"/>
  <c r="Q14" i="37"/>
  <c r="Q35" i="37" s="1"/>
  <c r="Q51" i="37" s="1"/>
  <c r="R14" i="37" l="1"/>
  <c r="R35" i="37" s="1"/>
  <c r="R51" i="37" s="1"/>
  <c r="S10" i="37"/>
  <c r="S14" i="37" l="1"/>
  <c r="S35" i="37" s="1"/>
  <c r="S51" i="37" s="1"/>
  <c r="T10" i="37"/>
  <c r="T14" i="37" s="1"/>
  <c r="T35" i="37" s="1"/>
  <c r="T51" i="3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10</author>
  </authors>
  <commentList>
    <comment ref="E40" authorId="0" shapeId="0" xr:uid="{158B7CE1-F1CC-4D93-B45B-0CC88B1634B0}">
      <text>
        <r>
          <rPr>
            <b/>
            <sz val="9"/>
            <color indexed="81"/>
            <rFont val="Tahoma"/>
            <family val="2"/>
            <charset val="204"/>
          </rPr>
          <t>0% - 100% vom Umsatz der entsprechenden Geschäftsrichtung</t>
        </r>
      </text>
    </comment>
  </commentList>
</comments>
</file>

<file path=xl/sharedStrings.xml><?xml version="1.0" encoding="utf-8"?>
<sst xmlns="http://schemas.openxmlformats.org/spreadsheetml/2006/main" count="729" uniqueCount="328">
  <si>
    <t>Makroinputs</t>
  </si>
  <si>
    <t>Model setup</t>
  </si>
  <si>
    <t>Allgemein</t>
  </si>
  <si>
    <t>Modellname</t>
  </si>
  <si>
    <t>Unternehmen</t>
  </si>
  <si>
    <t>Version</t>
  </si>
  <si>
    <t>Timing</t>
  </si>
  <si>
    <t>Modell timeline</t>
  </si>
  <si>
    <t>Anfangsdatum</t>
  </si>
  <si>
    <t>Datum</t>
  </si>
  <si>
    <t>Anzahl Jahre</t>
  </si>
  <si>
    <t>Planungshorizont bis:</t>
  </si>
  <si>
    <t>Timingkonstanten</t>
  </si>
  <si>
    <t>Monate pro Jahr</t>
  </si>
  <si>
    <t>Tage pro Jahr</t>
  </si>
  <si>
    <t>Tage</t>
  </si>
  <si>
    <t>%</t>
  </si>
  <si>
    <t>CHF</t>
  </si>
  <si>
    <t>Kosten</t>
  </si>
  <si>
    <t>#</t>
  </si>
  <si>
    <t>Einheit</t>
  </si>
  <si>
    <t>Aktiven</t>
  </si>
  <si>
    <t>Periode</t>
  </si>
  <si>
    <t>Enddatum</t>
  </si>
  <si>
    <t>Call ups</t>
  </si>
  <si>
    <t>Erste Modellperiode</t>
  </si>
  <si>
    <t>Intervall</t>
  </si>
  <si>
    <t>Anzahl Planjahre</t>
  </si>
  <si>
    <t>Timeline</t>
  </si>
  <si>
    <t>Periodenummer</t>
  </si>
  <si>
    <t>Endedatum</t>
  </si>
  <si>
    <t>Monatlich</t>
  </si>
  <si>
    <t>Jährlich</t>
  </si>
  <si>
    <t>Flag</t>
  </si>
  <si>
    <t>Umlaufvermögen</t>
  </si>
  <si>
    <t>Liquide Mittel</t>
  </si>
  <si>
    <t>Total Umlaufvermögen</t>
  </si>
  <si>
    <t>Eigenkapital</t>
  </si>
  <si>
    <t>Grundkapital</t>
  </si>
  <si>
    <t>Jahresergebnis</t>
  </si>
  <si>
    <t>Total Eigenkapital</t>
  </si>
  <si>
    <t>Total Aktiven</t>
  </si>
  <si>
    <t>Passiven</t>
  </si>
  <si>
    <t>Total Passiven</t>
  </si>
  <si>
    <t>Bruttogewinn</t>
  </si>
  <si>
    <t>Bruttogewinnmarge</t>
  </si>
  <si>
    <t>Gewinn</t>
  </si>
  <si>
    <t>Variable Kosten</t>
  </si>
  <si>
    <t>Total Kosten</t>
  </si>
  <si>
    <t>Cashflow aus operativer Tätigkeit</t>
  </si>
  <si>
    <t>Cashflow aus Investitionstätigkeit</t>
  </si>
  <si>
    <t>Cashflow aus Finanzierungstätigkeit</t>
  </si>
  <si>
    <t>Total Cashflow</t>
  </si>
  <si>
    <t>Arbeitstage pro Woche</t>
  </si>
  <si>
    <t>Fixe Kosten</t>
  </si>
  <si>
    <t>Anzahl Monate</t>
  </si>
  <si>
    <t>Anzahl Tage</t>
  </si>
  <si>
    <t>Umsatzannahmen</t>
  </si>
  <si>
    <t>Tage pro Period</t>
  </si>
  <si>
    <t>Steuerbarer Gewinn</t>
  </si>
  <si>
    <t>Gewinnmarge</t>
  </si>
  <si>
    <t>EBITDA-Marge</t>
  </si>
  <si>
    <t>Gewinn vor Steuern</t>
  </si>
  <si>
    <t>Steuern</t>
  </si>
  <si>
    <t>Verlustvorträge</t>
  </si>
  <si>
    <t>Periodizität</t>
  </si>
  <si>
    <t>Nutzungsdauer</t>
  </si>
  <si>
    <t>Total fixe Kosten</t>
  </si>
  <si>
    <t>Von</t>
  </si>
  <si>
    <t>Bis</t>
  </si>
  <si>
    <t>Fremdkapital</t>
  </si>
  <si>
    <t>Forderungen aus Lieferungen</t>
  </si>
  <si>
    <t>Total Fremdkapital</t>
  </si>
  <si>
    <t>Investitionen (CapEx)</t>
  </si>
  <si>
    <t>Gewinnsteuer</t>
  </si>
  <si>
    <t>CHF / Monat</t>
  </si>
  <si>
    <t>Abschreibungen</t>
  </si>
  <si>
    <t>Basiswährung</t>
  </si>
  <si>
    <t>Draft</t>
  </si>
  <si>
    <t>Anz. Jahre</t>
  </si>
  <si>
    <t>Anz. Tage</t>
  </si>
  <si>
    <t>Kapital- / Gewinnreserven</t>
  </si>
  <si>
    <t>Bilanzcheck</t>
  </si>
  <si>
    <t>CHF / Jahr</t>
  </si>
  <si>
    <t>Cashmanagement</t>
  </si>
  <si>
    <t>Lagerwert</t>
  </si>
  <si>
    <t>Mittwoche pro Periode</t>
  </si>
  <si>
    <t>Donnerstage pro Periode</t>
  </si>
  <si>
    <t>Freitage pro Periode</t>
  </si>
  <si>
    <t>Samstage pro Periode</t>
  </si>
  <si>
    <t>Total variable Kosten</t>
  </si>
  <si>
    <t>Veränderung in Eigenkapital</t>
  </si>
  <si>
    <t>Dienstage pro Periode</t>
  </si>
  <si>
    <t>Vorräte</t>
  </si>
  <si>
    <t>Sonstiger Betriebsaufwand</t>
  </si>
  <si>
    <t>Veränderung in Forderungen aus Lieferungen</t>
  </si>
  <si>
    <t>Veränderung in Verbindlichkeiten aus Lieferungen</t>
  </si>
  <si>
    <t>Personal</t>
  </si>
  <si>
    <t>Betrieblicher Ertrag</t>
  </si>
  <si>
    <t>Total betrieblicher Ertrag</t>
  </si>
  <si>
    <t>Verbindlichkeiten aus Lieferungen</t>
  </si>
  <si>
    <t>Veränderung in Vorräten</t>
  </si>
  <si>
    <t>Montage pro Periode</t>
  </si>
  <si>
    <t>Langfristige Verbindlichkeiten</t>
  </si>
  <si>
    <t>% vom Umsatz</t>
  </si>
  <si>
    <t>Personalaufwand</t>
  </si>
  <si>
    <t>Mietaufwand</t>
  </si>
  <si>
    <t>Finanzergebnis</t>
  </si>
  <si>
    <t>Sonntage pro Periode</t>
  </si>
  <si>
    <t>Businessplan</t>
  </si>
  <si>
    <t>Internet- &amp; Telefonaufwand</t>
  </si>
  <si>
    <t>Reinigungs- &amp; Entsorgungsaufwand</t>
  </si>
  <si>
    <t xml:space="preserve">Nutzungsdauer </t>
  </si>
  <si>
    <t xml:space="preserve">Kücheneinrichtung </t>
  </si>
  <si>
    <t>Laufzeit</t>
  </si>
  <si>
    <t>Jährlicher Zins</t>
  </si>
  <si>
    <t>Kreditbetrag</t>
  </si>
  <si>
    <t>Veränderung in Fremdkapital</t>
  </si>
  <si>
    <t>Werbeaufwand</t>
  </si>
  <si>
    <t>Übriges Inventar</t>
  </si>
  <si>
    <t>Anz. Mitarbeiter</t>
  </si>
  <si>
    <t>Monat</t>
  </si>
  <si>
    <t>Buchführung</t>
  </si>
  <si>
    <t>Personalkosten</t>
  </si>
  <si>
    <t>Firmengründung</t>
  </si>
  <si>
    <t>Sonstige einmalige Kosten</t>
  </si>
  <si>
    <t>Aufnahmedatum</t>
  </si>
  <si>
    <t>Laufende Amortisation</t>
  </si>
  <si>
    <t>Ja/Nein</t>
  </si>
  <si>
    <t>ja</t>
  </si>
  <si>
    <t>nein</t>
  </si>
  <si>
    <t>Gründer 1</t>
  </si>
  <si>
    <t>Gründer 2</t>
  </si>
  <si>
    <t>Gründer 3</t>
  </si>
  <si>
    <t>Aargau</t>
  </si>
  <si>
    <t>Appenzell Innerrhoden</t>
  </si>
  <si>
    <t>Appenzell Ausserrhoden</t>
  </si>
  <si>
    <t>Bern</t>
  </si>
  <si>
    <t>Basel-Land</t>
  </si>
  <si>
    <t>Basel-Stadt</t>
  </si>
  <si>
    <t>Freiburg</t>
  </si>
  <si>
    <t>Genf</t>
  </si>
  <si>
    <t>Glarus</t>
  </si>
  <si>
    <t>Graubünden</t>
  </si>
  <si>
    <t>Jura</t>
  </si>
  <si>
    <t>Luzern</t>
  </si>
  <si>
    <t>Neuenburg</t>
  </si>
  <si>
    <t>Nidwalden</t>
  </si>
  <si>
    <t>Obwalden</t>
  </si>
  <si>
    <t>St. Gallen</t>
  </si>
  <si>
    <t>Schaffhausen</t>
  </si>
  <si>
    <t>Solothurn</t>
  </si>
  <si>
    <t>Schwyz</t>
  </si>
  <si>
    <t>Thurgau</t>
  </si>
  <si>
    <t>Tessin</t>
  </si>
  <si>
    <t>Uri</t>
  </si>
  <si>
    <t>Waadt</t>
  </si>
  <si>
    <t>Wallis</t>
  </si>
  <si>
    <t>Zug</t>
  </si>
  <si>
    <t>Zürich</t>
  </si>
  <si>
    <t>Firmensitz (Kanton)</t>
  </si>
  <si>
    <t>Finanzierung</t>
  </si>
  <si>
    <t>Jan</t>
  </si>
  <si>
    <t>Feb</t>
  </si>
  <si>
    <t>Mär</t>
  </si>
  <si>
    <t>Apr</t>
  </si>
  <si>
    <t>Mai</t>
  </si>
  <si>
    <t>Jun</t>
  </si>
  <si>
    <t>Jul</t>
  </si>
  <si>
    <t>Aug</t>
  </si>
  <si>
    <t>Sep</t>
  </si>
  <si>
    <t>Okt</t>
  </si>
  <si>
    <t>Nov</t>
  </si>
  <si>
    <t>Dez</t>
  </si>
  <si>
    <t>Tage pro Monat</t>
  </si>
  <si>
    <t>Geschäftsrichtung 1</t>
  </si>
  <si>
    <t>Geschäftsrichtung 2</t>
  </si>
  <si>
    <t>Geschäftsrichtung 3</t>
  </si>
  <si>
    <t>Wachstum</t>
  </si>
  <si>
    <t>Durchschnittliche Sozialbagaben</t>
  </si>
  <si>
    <t>Jährlicher Zinssatz</t>
  </si>
  <si>
    <t>Kapitalbetrag</t>
  </si>
  <si>
    <t>Monatlicher Zinssatz</t>
  </si>
  <si>
    <t>Zins</t>
  </si>
  <si>
    <t>Tilgung</t>
  </si>
  <si>
    <t>Zahlung pro Monat</t>
  </si>
  <si>
    <t>Vorauszahlung</t>
  </si>
  <si>
    <t>Kapitalbetrag neu</t>
  </si>
  <si>
    <t>Datum der Investition im ertsen Geschäftsjahr</t>
  </si>
  <si>
    <t>Investitionen</t>
  </si>
  <si>
    <t>Sachanlagen</t>
  </si>
  <si>
    <t>Total Sachanlagen</t>
  </si>
  <si>
    <t>Immaterielle Vermögensgegenstände</t>
  </si>
  <si>
    <t>Total immaterielle Vermögensgegenstände</t>
  </si>
  <si>
    <t>Firma</t>
  </si>
  <si>
    <t>Text</t>
  </si>
  <si>
    <t>Einmalige Kosten</t>
  </si>
  <si>
    <t>Mutmasslicher Firmensitz (Kanton)</t>
  </si>
  <si>
    <t>Geschäftsjahr 1</t>
  </si>
  <si>
    <t>Geschäftsjahr 2</t>
  </si>
  <si>
    <t>Geschäftsjahr 3</t>
  </si>
  <si>
    <t>Geschäftsjahr 4</t>
  </si>
  <si>
    <t>Geschäftsjahr 5</t>
  </si>
  <si>
    <t>CHF/Monat</t>
  </si>
  <si>
    <t>Gründer 4</t>
  </si>
  <si>
    <t>CHF/Jahr</t>
  </si>
  <si>
    <t>Tilgungsdatum (letzte Zahlung)</t>
  </si>
  <si>
    <t>Sonntag</t>
  </si>
  <si>
    <t>Samstag</t>
  </si>
  <si>
    <t>Freitag</t>
  </si>
  <si>
    <t>Donnerstag</t>
  </si>
  <si>
    <t>Mittwoch</t>
  </si>
  <si>
    <t>Dienstag</t>
  </si>
  <si>
    <t>Montag</t>
  </si>
  <si>
    <t>Tag</t>
  </si>
  <si>
    <t>Jahr</t>
  </si>
  <si>
    <t>Kunde</t>
  </si>
  <si>
    <t>Bestellung</t>
  </si>
  <si>
    <t>Umsatz</t>
  </si>
  <si>
    <t>Bemessungsperiode</t>
  </si>
  <si>
    <t>Aargau (Umsatz unter 250´000 CHF)</t>
  </si>
  <si>
    <t xml:space="preserve">Gewinn </t>
  </si>
  <si>
    <t>Bauwerke &amp; Gebäude</t>
  </si>
  <si>
    <t>Geschäftseinrichtungen &amp; Mobiliar</t>
  </si>
  <si>
    <t>Motorfahrzeuge</t>
  </si>
  <si>
    <t>Webseite</t>
  </si>
  <si>
    <t>EDV-Anlagen</t>
  </si>
  <si>
    <t>Software</t>
  </si>
  <si>
    <t>Mietkaution</t>
  </si>
  <si>
    <t>Veränderung in Mietkaution</t>
  </si>
  <si>
    <t>Unterhalt, Reparatur, Ersatz (URE)</t>
  </si>
  <si>
    <t>Bitte geben Sie die variablen Kosten für jede Geschäftsrichtung an.</t>
  </si>
  <si>
    <t>Zufluss</t>
  </si>
  <si>
    <t xml:space="preserve">Abfluss </t>
  </si>
  <si>
    <t>BILANZ</t>
  </si>
  <si>
    <t>ERFOLGSRECHNUNG</t>
  </si>
  <si>
    <t>CASHFLOW-RECHNUNG</t>
  </si>
  <si>
    <t>Kunden</t>
  </si>
  <si>
    <t>Renovationen &amp; Innen-Ausbau</t>
  </si>
  <si>
    <t>Lagereinrichtung</t>
  </si>
  <si>
    <t>Werkzeuge, Maschinenwerkzeuge, Geräte</t>
  </si>
  <si>
    <t>Bürogeräte</t>
  </si>
  <si>
    <t>Bewilligungen und Lizenzen</t>
  </si>
  <si>
    <t>Geben Sie die geschätzten Nettoumsätze pro Monat für jede Geschäftsrichtung für jedes Geschäftsjahr an.</t>
  </si>
  <si>
    <t>Bitte geben Sie bei Bedarf die Bezeichnung der Geschäftsrichtung an.</t>
  </si>
  <si>
    <t xml:space="preserve">Geschätzte durchschnittliche variable Kosten (Wareneinkauf, Verpackung usw.) pro Franken Umsatz </t>
  </si>
  <si>
    <t>Erklärung:  z.B. 20% = 20 Rappen pro einem Fr. Umsatz</t>
  </si>
  <si>
    <t>Bitte geben Sie die monatlichen Fixkosten für jede Geschäftsrichtung und jedes Geschäftsjahr an.</t>
  </si>
  <si>
    <t>Nebenkosten</t>
  </si>
  <si>
    <t>Hausratversicherung (p.a.)</t>
  </si>
  <si>
    <t>Sachversicherung (p.a.)</t>
  </si>
  <si>
    <t>Weitere Versicherung (p.a.)</t>
  </si>
  <si>
    <t>Fahrzeugkosten (Brennstoff, Repar.)</t>
  </si>
  <si>
    <t>Bitte geben Sie die einmaligen Kosten an.</t>
  </si>
  <si>
    <t>Datum der Leistung</t>
  </si>
  <si>
    <t>Lagerwert in % der Höhe des monatlichen Wareneinkaufs (falls zutreffend)</t>
  </si>
  <si>
    <t>Geben Sie bitte die geplanten Investitionen für jedes Geschäftsjahr an.</t>
  </si>
  <si>
    <t>Datum der Investition im ersten Geschäftsjahr</t>
  </si>
  <si>
    <t>Wann soll die Firma die Geschäftstätigkeit aufnehmen?
(gemäss Planung, bitte Monat und Jahr angeben)</t>
  </si>
  <si>
    <t>Öffnungszeiten:</t>
  </si>
  <si>
    <t>Bestellungen</t>
  </si>
  <si>
    <t>Kinder</t>
  </si>
  <si>
    <t>Kind</t>
  </si>
  <si>
    <t>Stücke</t>
  </si>
  <si>
    <t>Stück</t>
  </si>
  <si>
    <t>Aufträge</t>
  </si>
  <si>
    <t>Auftrag</t>
  </si>
  <si>
    <t>Stunden</t>
  </si>
  <si>
    <t>Stunde</t>
  </si>
  <si>
    <t>Januar</t>
  </si>
  <si>
    <t>Februar</t>
  </si>
  <si>
    <t>März</t>
  </si>
  <si>
    <t>April</t>
  </si>
  <si>
    <t>Juni</t>
  </si>
  <si>
    <t>Juli</t>
  </si>
  <si>
    <t>August</t>
  </si>
  <si>
    <t>September</t>
  </si>
  <si>
    <t>Oktober</t>
  </si>
  <si>
    <t>November</t>
  </si>
  <si>
    <t>Dezember</t>
  </si>
  <si>
    <t>Total Abschreibungen</t>
  </si>
  <si>
    <t>Endfällige Tilgung</t>
  </si>
  <si>
    <t>Kredite mit laufender Amortisation</t>
  </si>
  <si>
    <t>Finanzierungstätigkeit</t>
  </si>
  <si>
    <t>a</t>
  </si>
  <si>
    <t>Falls das Aufnahmedatum &lt; Start der Betriebstätigkeit</t>
  </si>
  <si>
    <t>Von Ihnen gewährte Zahlungsfrist an Ihre Kunden (falls zutreffend), im Durchschnitt</t>
  </si>
  <si>
    <t>Wie hoch sind die durchschnittlichen direkten Kosten pro einem Franken Umsatz?</t>
  </si>
  <si>
    <t>Gewinnsteuersatz</t>
  </si>
  <si>
    <t xml:space="preserve"> </t>
  </si>
  <si>
    <t>Eingebrachtes Kapital vom Gründerteam</t>
  </si>
  <si>
    <t>Geschätzte monatliche Gesamtbruttolöhne</t>
  </si>
  <si>
    <t>Durchschnittlicher monatlicher Nettoumsatz (ohne MwSt.)</t>
  </si>
  <si>
    <t>Von Lieferanten gewährte Zahlungsfrist (falls zutreffend),  im Durchschnitt</t>
  </si>
  <si>
    <t>Ergebnis vor Zinsen,
Steuern und Abschreibungen (EBITDA)</t>
  </si>
  <si>
    <t>Rasminka GmbH</t>
  </si>
  <si>
    <t>Flurstrasse 30</t>
  </si>
  <si>
    <t>CH-8048 Zürich</t>
  </si>
  <si>
    <t>Wieso einen Finanzplan?</t>
  </si>
  <si>
    <t>Warum brauchen Sie eine Finanzplanung?</t>
  </si>
  <si>
    <t xml:space="preserve">Mehr Informationen finden Sie auf unserer Webseite: </t>
  </si>
  <si>
    <t>Anleitung</t>
  </si>
  <si>
    <t>Beim Ausfüllen sollten Sie folgende Regeln beachten:</t>
  </si>
  <si>
    <t>Integriertes Modell</t>
  </si>
  <si>
    <t>https://businessplan-pro.ch/</t>
  </si>
  <si>
    <t>Web: https://businessplan-pro.ch/</t>
  </si>
  <si>
    <t>Mail:   info@businessplan-pro.ch</t>
  </si>
  <si>
    <t>5. Alle Kosten sind als positive Werte anzugeben.</t>
  </si>
  <si>
    <t>Zinsen</t>
  </si>
  <si>
    <t xml:space="preserve">Kapitalbetrag </t>
  </si>
  <si>
    <t xml:space="preserve">Zinsen </t>
  </si>
  <si>
    <t xml:space="preserve">Tilgung </t>
  </si>
  <si>
    <t>4. Die Daten in der Erfolgsrechnung, Bilanz und Cash-Flow-Rechnung berechnen sich automatisch.</t>
  </si>
  <si>
    <t>7. Diese Vorlage spiegelt die Geschäftstätigkeit eines klassischen Vertriebsunternehmens wider und umfasst somit lediglich die Standardkonten, die für die Branche von Relevanz sind. Wenn es notwendig ist, Ihren Finanzplan individuell anzupassen, steht unser Team Ihnen jederzeit gerne zur Verfügung.</t>
  </si>
  <si>
    <r>
      <t xml:space="preserve">1. Zuerst füllen Sie die </t>
    </r>
    <r>
      <rPr>
        <b/>
        <sz val="11"/>
        <rFont val="Arial"/>
        <family val="2"/>
        <charset val="204"/>
      </rPr>
      <t>grauen Zellen</t>
    </r>
    <r>
      <rPr>
        <sz val="11"/>
        <rFont val="Arial"/>
        <family val="2"/>
        <charset val="204"/>
      </rPr>
      <t xml:space="preserve"> im </t>
    </r>
    <r>
      <rPr>
        <b/>
        <sz val="11"/>
        <rFont val="Arial"/>
        <family val="2"/>
        <charset val="204"/>
      </rPr>
      <t>Tab "Grunddaten"</t>
    </r>
    <r>
      <rPr>
        <sz val="11"/>
        <rFont val="Arial"/>
        <family val="2"/>
        <charset val="204"/>
      </rPr>
      <t xml:space="preserve"> aus.</t>
    </r>
  </si>
  <si>
    <r>
      <t xml:space="preserve">2. In einem weiteren Schritt geben Sie die errechneten Zahlen im </t>
    </r>
    <r>
      <rPr>
        <b/>
        <sz val="11"/>
        <rFont val="Arial"/>
        <family val="2"/>
        <charset val="204"/>
      </rPr>
      <t>Tab "Inputs für Abschreibungen"</t>
    </r>
    <r>
      <rPr>
        <sz val="11"/>
        <rFont val="Arial"/>
        <family val="2"/>
        <charset val="204"/>
      </rPr>
      <t xml:space="preserve"> an. Nur die grauen Zellen sind auszufüllen.</t>
    </r>
  </si>
  <si>
    <t>Kumulierte Verluste</t>
  </si>
  <si>
    <t>FREMDKAPITAL</t>
  </si>
  <si>
    <t>ABSCHREIBUNGEN</t>
  </si>
  <si>
    <t>FRAGEN ZUM FINANZPLAN</t>
  </si>
  <si>
    <t>FINANZPLANUNG</t>
  </si>
  <si>
    <t>EINLEITUNG</t>
  </si>
  <si>
    <t>6. Negative Werte werden in Klammern ausgewiesen.</t>
  </si>
  <si>
    <t>Das vorliegende Modell ist nicht vollständig automatisiert und stellt eine vereinfachte Version dar. Bei der Erstellung von Finanz- und Businessplänen verwenden wir dagegen ein vollständig integriertes Modell. Ein umfassender, integrierter Finanzplan enthält alle Eingaben auf einem Sheet; alle zusätzlichen Kalkulationen, die Bilanz, die Gewinn- und Verlustrechnung sowie der Cashflow und andere Ausgaben sind vollständig verlinkt und berechnen sich automatisch. Eine weitere Steigerung ist unser Corporate Model – dieses Modell ermöglicht es Ihnen, alle Einstellungen für Szenarioanalysen, Sensitivitätsanalysen, Investitionsanalysen und verschiedene Abschreibungsvarianten vorzunehmen.</t>
  </si>
  <si>
    <t>d</t>
  </si>
  <si>
    <t>Ein Finanzplan wird oft von Kapitalgebern gefordert, denn bildet das Businessmodell in finanzieller Hinsicht ab und zeigt die finanzielle Entwicklung über die nächsten Planjahre. Nach dem Ausfüllen des Templates sehen Sie die Profitabilität sowie den Kapital- und Liquiditätsbedarf der nächsten Jahre und können entsprechend planen. Dieses Finanzplanungsinstrument besteht aus folgenden Teilen:
- Erfolgsrechnung
- Bilanz
- Cash-Flow-Rechnung
Wenn Sie fachliche Unterstützung beim Konzipieren Ihres Businessplans/Finanzplans benötigen, können Sie sich gerne an uns wenden. Wir unterstützen Sie und helfen Ihnen, einen professionellen Businessplan für Ihr Unternehmen zu erstellen.</t>
  </si>
  <si>
    <r>
      <t xml:space="preserve">3. Falls Sie sich auf Fremdfinanzierung verlassen, sollen Sie in einem weiteren Schritt den Rückzahlungsplan </t>
    </r>
    <r>
      <rPr>
        <b/>
        <sz val="11"/>
        <rFont val="Arial"/>
        <family val="2"/>
        <charset val="204"/>
      </rPr>
      <t>im Tab "Inputs für Fremdfinanzierung"</t>
    </r>
    <r>
      <rPr>
        <sz val="11"/>
        <rFont val="Arial"/>
        <family val="2"/>
        <charset val="204"/>
      </rPr>
      <t xml:space="preserve"> ausfüllen. Wichtig ist dabei, dass die Passivseite (Passiva) der Bilanz mit der Aktivseite (Aktiva) übereinstimmt. Bei der Berechnung können Sie unser weiteres Hilfsmittel aus unserer Sektion "Downloads" verwenden: https://www.abrechnungen.ch/downloads/
</t>
    </r>
  </si>
  <si>
    <t>Rückzahlungsdatum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</si>
</sst>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164" formatCode="_ * #,##0.00_ ;_ * \-#,##0.00_ ;_ * &quot;-&quot;??_ ;_ @_ "/>
    <numFmt numFmtId="165" formatCode="_-* #,##0.00\ _₽_-;\-* #,##0.00\ _₽_-;_-* &quot;-&quot;??\ _₽_-;_-@_-"/>
    <numFmt numFmtId="166" formatCode="_-* #,##0.00\ _€_-;\-* #,##0.00\ _€_-;_-* &quot;-&quot;??\ _€_-;_-@_-"/>
    <numFmt numFmtId="167" formatCode="#,##0;[Red]\(#,##0\);\-"/>
    <numFmt numFmtId="168" formatCode="0.0"/>
    <numFmt numFmtId="169" formatCode="dd\ mmm\ yy"/>
    <numFmt numFmtId="170" formatCode="#,##0;\(#,##0\);&quot;-&quot;"/>
    <numFmt numFmtId="171" formatCode="0.0%"/>
    <numFmt numFmtId="172" formatCode="#,##0_);[Red]\(#,##0\);&quot; - &quot;_);@_)"/>
    <numFmt numFmtId="173" formatCode="_-* #,##0\ _₽_-;\-* #,##0\ _₽_-;_-* &quot;-&quot;??\ _₽_-;_-@_-"/>
    <numFmt numFmtId="174" formatCode="#,##0.0;[Red]\(#,##0.0\);\-"/>
    <numFmt numFmtId="175" formatCode="0.0000"/>
    <numFmt numFmtId="176" formatCode="#%;\ #%;\ \-"/>
    <numFmt numFmtId="177" formatCode="#,##0.0"/>
    <numFmt numFmtId="178" formatCode="0.000000"/>
    <numFmt numFmtId="179" formatCode="#,##0_ ;\-#,##0\ "/>
    <numFmt numFmtId="180" formatCode="0\ ;0\ ;&quot;- &quot;"/>
    <numFmt numFmtId="181" formatCode=";;;"/>
    <numFmt numFmtId="182" formatCode="#,##0_ ;\-#,##0\ ;&quot;-&quot;"/>
    <numFmt numFmtId="183" formatCode=";;;&quot;&quot;"/>
    <numFmt numFmtId="184" formatCode="#,##0\ ;\(#,##0\)\ ;&quot; - &quot;"/>
    <numFmt numFmtId="185" formatCode="0%\ ;\ &quot; - &quot;\ ;&quot; - &quot;\ "/>
    <numFmt numFmtId="186" formatCode="#,##0\ ;\(#,##0\)\ ;&quot; - &quot;\ "/>
    <numFmt numFmtId="187" formatCode="0%\ ;&quot; - &quot;\ ;&quot; - &quot;\ "/>
    <numFmt numFmtId="188" formatCode="#%\ ;&quot; - &quot;\ ;&quot; - &quot;\ "/>
    <numFmt numFmtId="189" formatCode="mmm/yyyy"/>
    <numFmt numFmtId="190" formatCode="#,##0;#,##0;&quot;-&quot;"/>
    <numFmt numFmtId="191" formatCode="0.0%;0.0%;&quot;-&quot;"/>
    <numFmt numFmtId="192" formatCode="dd/mm/yyyy;dd/mm/yyyy;&quot;-&quot;"/>
  </numFmts>
  <fonts count="84" x14ac:knownFonts="1">
    <font>
      <sz val="11"/>
      <color theme="1"/>
      <name val="Calibri"/>
      <family val="2"/>
      <charset val="20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charset val="204"/>
    </font>
    <font>
      <b/>
      <sz val="10"/>
      <color indexed="8"/>
      <name val="Arial"/>
      <family val="2"/>
      <charset val="204"/>
    </font>
    <font>
      <b/>
      <sz val="10"/>
      <color indexed="32"/>
      <name val="Arial"/>
      <family val="2"/>
      <charset val="204"/>
    </font>
    <font>
      <sz val="10"/>
      <color indexed="8"/>
      <name val="Arial"/>
      <family val="2"/>
      <charset val="204"/>
    </font>
    <font>
      <b/>
      <sz val="10"/>
      <name val="Arial"/>
      <family val="2"/>
      <charset val="204"/>
    </font>
    <font>
      <b/>
      <i/>
      <sz val="10"/>
      <name val="Arial"/>
      <family val="2"/>
      <charset val="204"/>
    </font>
    <font>
      <sz val="11"/>
      <color theme="1"/>
      <name val="Calibri"/>
      <family val="2"/>
      <charset val="204"/>
      <scheme val="minor"/>
    </font>
    <font>
      <b/>
      <sz val="10"/>
      <color theme="0"/>
      <name val="Arial"/>
      <family val="2"/>
      <charset val="204"/>
    </font>
    <font>
      <sz val="10"/>
      <color theme="0"/>
      <name val="Arial"/>
      <family val="2"/>
      <charset val="204"/>
    </font>
    <font>
      <sz val="11"/>
      <color theme="1"/>
      <name val="Arial"/>
      <family val="2"/>
      <charset val="204"/>
    </font>
    <font>
      <b/>
      <sz val="11"/>
      <color theme="1"/>
      <name val="Calibri"/>
      <family val="2"/>
      <charset val="204"/>
      <scheme val="minor"/>
    </font>
    <font>
      <sz val="10"/>
      <color theme="1"/>
      <name val="Arial"/>
      <family val="2"/>
      <charset val="204"/>
    </font>
    <font>
      <i/>
      <sz val="10"/>
      <color theme="0"/>
      <name val="Arial"/>
      <family val="2"/>
      <charset val="204"/>
    </font>
    <font>
      <b/>
      <sz val="10"/>
      <color theme="1"/>
      <name val="Arial"/>
      <family val="2"/>
      <charset val="204"/>
    </font>
    <font>
      <sz val="10"/>
      <color theme="8" tint="-0.499984740745262"/>
      <name val="Arial"/>
      <family val="2"/>
      <charset val="204"/>
    </font>
    <font>
      <b/>
      <sz val="10"/>
      <color theme="8" tint="-0.499984740745262"/>
      <name val="Arial"/>
      <family val="2"/>
      <charset val="204"/>
    </font>
    <font>
      <sz val="10"/>
      <color theme="4" tint="-0.249977111117893"/>
      <name val="Arial"/>
      <family val="2"/>
      <charset val="204"/>
    </font>
    <font>
      <sz val="10"/>
      <color rgb="FFFF0000"/>
      <name val="Arial"/>
      <family val="2"/>
      <charset val="204"/>
    </font>
    <font>
      <u/>
      <sz val="11"/>
      <color theme="10"/>
      <name val="Calibri"/>
      <family val="2"/>
      <scheme val="minor"/>
    </font>
    <font>
      <b/>
      <sz val="12"/>
      <color theme="1" tint="0.499984740745262"/>
      <name val="Calibri Light"/>
      <family val="1"/>
      <scheme val="major"/>
    </font>
    <font>
      <sz val="10"/>
      <color theme="0" tint="-0.34998626667073579"/>
      <name val="Calibri"/>
      <family val="1"/>
      <scheme val="minor"/>
    </font>
    <font>
      <b/>
      <sz val="10"/>
      <color theme="8"/>
      <name val="Arial"/>
      <family val="2"/>
      <charset val="204"/>
    </font>
    <font>
      <b/>
      <sz val="11"/>
      <color theme="1"/>
      <name val="Arial"/>
      <family val="2"/>
      <charset val="204"/>
    </font>
    <font>
      <b/>
      <sz val="10"/>
      <color theme="1"/>
      <name val="Arial"/>
      <family val="2"/>
    </font>
    <font>
      <sz val="10"/>
      <color theme="1"/>
      <name val="Arial"/>
      <family val="2"/>
    </font>
    <font>
      <i/>
      <sz val="10"/>
      <color theme="1"/>
      <name val="Arial"/>
      <family val="2"/>
    </font>
    <font>
      <b/>
      <sz val="10"/>
      <color theme="0"/>
      <name val="Arial"/>
      <family val="2"/>
    </font>
    <font>
      <sz val="10"/>
      <color rgb="FFFF7300"/>
      <name val="Arial"/>
      <family val="2"/>
      <charset val="204"/>
    </font>
    <font>
      <b/>
      <sz val="10"/>
      <name val="Arial"/>
      <family val="2"/>
    </font>
    <font>
      <b/>
      <sz val="11"/>
      <color theme="1"/>
      <name val="Arial"/>
      <family val="2"/>
    </font>
    <font>
      <b/>
      <sz val="10"/>
      <color rgb="FFFF0000"/>
      <name val="Arial"/>
      <family val="2"/>
    </font>
    <font>
      <sz val="11"/>
      <color rgb="FFFF0000"/>
      <name val="Arial"/>
      <family val="2"/>
      <charset val="204"/>
    </font>
    <font>
      <sz val="11"/>
      <name val="Calibri"/>
      <family val="2"/>
      <charset val="204"/>
      <scheme val="minor"/>
    </font>
    <font>
      <sz val="11"/>
      <color theme="0"/>
      <name val="Arial"/>
      <family val="2"/>
    </font>
    <font>
      <sz val="11"/>
      <color theme="1"/>
      <name val="Arial"/>
      <family val="2"/>
    </font>
    <font>
      <b/>
      <sz val="11"/>
      <color theme="0"/>
      <name val="Arial"/>
      <family val="2"/>
    </font>
    <font>
      <b/>
      <sz val="11"/>
      <name val="Arial"/>
      <family val="2"/>
      <charset val="204"/>
    </font>
    <font>
      <sz val="11"/>
      <name val="Arial"/>
      <family val="2"/>
      <charset val="204"/>
    </font>
    <font>
      <i/>
      <sz val="11"/>
      <color theme="1"/>
      <name val="Arial"/>
      <family val="2"/>
    </font>
    <font>
      <sz val="11"/>
      <name val="Arial"/>
      <family val="2"/>
    </font>
    <font>
      <sz val="11"/>
      <color theme="0"/>
      <name val="Arial"/>
      <family val="2"/>
      <charset val="204"/>
    </font>
    <font>
      <sz val="11"/>
      <color indexed="8"/>
      <name val="Calibri"/>
      <family val="2"/>
      <charset val="204"/>
    </font>
    <font>
      <sz val="11"/>
      <color rgb="FFFF0000"/>
      <name val="Arial"/>
      <family val="2"/>
    </font>
    <font>
      <b/>
      <sz val="9"/>
      <color indexed="81"/>
      <name val="Tahoma"/>
      <family val="2"/>
      <charset val="204"/>
    </font>
    <font>
      <i/>
      <sz val="11"/>
      <color theme="1"/>
      <name val="Arial"/>
      <family val="2"/>
      <charset val="204"/>
    </font>
    <font>
      <b/>
      <sz val="11"/>
      <color theme="0"/>
      <name val="Calibri"/>
      <family val="2"/>
      <charset val="204"/>
      <scheme val="minor"/>
    </font>
    <font>
      <sz val="11"/>
      <color theme="1" tint="0.499984740745262"/>
      <name val="Arial"/>
      <family val="2"/>
    </font>
    <font>
      <sz val="11"/>
      <color theme="0"/>
      <name val="Calibri"/>
      <family val="2"/>
      <charset val="204"/>
      <scheme val="minor"/>
    </font>
    <font>
      <u/>
      <sz val="11"/>
      <color theme="10"/>
      <name val="Calibri"/>
      <family val="2"/>
      <charset val="204"/>
      <scheme val="minor"/>
    </font>
    <font>
      <b/>
      <sz val="18"/>
      <color theme="0"/>
      <name val="Arial"/>
      <family val="2"/>
      <charset val="204"/>
    </font>
    <font>
      <b/>
      <u/>
      <sz val="11"/>
      <color theme="0"/>
      <name val="Arial"/>
      <family val="2"/>
      <charset val="204"/>
    </font>
    <font>
      <b/>
      <sz val="11"/>
      <color theme="0"/>
      <name val="Arial"/>
      <family val="2"/>
      <charset val="204"/>
    </font>
    <font>
      <u/>
      <sz val="11"/>
      <color rgb="FFF47032"/>
      <name val="Calibri"/>
      <family val="2"/>
      <charset val="204"/>
      <scheme val="minor"/>
    </font>
    <font>
      <b/>
      <sz val="14"/>
      <color theme="0"/>
      <name val="Arial"/>
      <family val="2"/>
      <charset val="204"/>
    </font>
    <font>
      <b/>
      <sz val="14"/>
      <color theme="0"/>
      <name val="Arial"/>
      <family val="2"/>
    </font>
    <font>
      <i/>
      <sz val="11"/>
      <color theme="0"/>
      <name val="Arial"/>
      <family val="2"/>
      <charset val="204"/>
    </font>
    <font>
      <b/>
      <sz val="11"/>
      <color rgb="FFFF0000"/>
      <name val="Arial"/>
      <family val="2"/>
      <charset val="204"/>
    </font>
    <font>
      <b/>
      <sz val="11"/>
      <color theme="8" tint="-0.499984740745262"/>
      <name val="Arial"/>
      <family val="2"/>
    </font>
    <font>
      <sz val="11"/>
      <color theme="8" tint="-0.499984740745262"/>
      <name val="Arial"/>
      <family val="2"/>
    </font>
    <font>
      <sz val="11"/>
      <color indexed="8"/>
      <name val="Arial"/>
      <family val="2"/>
      <charset val="204"/>
    </font>
    <font>
      <sz val="11"/>
      <color theme="8" tint="-0.499984740745262"/>
      <name val="Arial"/>
      <family val="2"/>
      <charset val="204"/>
    </font>
    <font>
      <b/>
      <sz val="11"/>
      <name val="Arial"/>
      <family val="2"/>
    </font>
    <font>
      <b/>
      <sz val="11"/>
      <color indexed="8"/>
      <name val="Arial"/>
      <family val="2"/>
    </font>
    <font>
      <i/>
      <sz val="11"/>
      <color theme="8" tint="-0.499984740745262"/>
      <name val="Arial"/>
      <family val="2"/>
      <charset val="204"/>
    </font>
    <font>
      <b/>
      <i/>
      <sz val="11"/>
      <color theme="0"/>
      <name val="Arial"/>
      <family val="2"/>
      <charset val="204"/>
    </font>
    <font>
      <b/>
      <sz val="11"/>
      <color indexed="8"/>
      <name val="Arial"/>
      <family val="2"/>
      <charset val="204"/>
    </font>
    <font>
      <b/>
      <sz val="11"/>
      <color indexed="32"/>
      <name val="Arial"/>
      <family val="2"/>
      <charset val="204"/>
    </font>
    <font>
      <sz val="11"/>
      <color indexed="32"/>
      <name val="Arial"/>
      <family val="2"/>
      <charset val="204"/>
    </font>
    <font>
      <i/>
      <sz val="11"/>
      <color indexed="32"/>
      <name val="Arial"/>
      <family val="2"/>
      <charset val="204"/>
    </font>
    <font>
      <i/>
      <sz val="11"/>
      <color theme="0" tint="-4.9989318521683403E-2"/>
      <name val="Arial"/>
      <family val="2"/>
      <charset val="204"/>
    </font>
    <font>
      <b/>
      <sz val="11"/>
      <color theme="8" tint="-0.499984740745262"/>
      <name val="Arial"/>
      <family val="2"/>
      <charset val="204"/>
    </font>
    <font>
      <b/>
      <i/>
      <sz val="11"/>
      <color indexed="32"/>
      <name val="Arial"/>
      <family val="2"/>
      <charset val="204"/>
    </font>
    <font>
      <i/>
      <sz val="11"/>
      <color indexed="32"/>
      <name val="Arial"/>
      <family val="2"/>
    </font>
    <font>
      <b/>
      <i/>
      <sz val="11"/>
      <color theme="8" tint="-0.499984740745262"/>
      <name val="Arial"/>
      <family val="2"/>
      <charset val="204"/>
    </font>
    <font>
      <sz val="11"/>
      <color theme="4" tint="-0.249977111117893"/>
      <name val="Arial"/>
      <family val="2"/>
      <charset val="204"/>
    </font>
  </fonts>
  <fills count="11">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rgb="FFFF7300"/>
        <bgColor indexed="64"/>
      </patternFill>
    </fill>
    <fill>
      <patternFill patternType="solid">
        <fgColor theme="0"/>
        <bgColor indexed="64"/>
      </patternFill>
    </fill>
    <fill>
      <patternFill patternType="solid">
        <fgColor theme="0" tint="-0.14999847407452621"/>
        <bgColor indexed="64"/>
      </patternFill>
    </fill>
    <fill>
      <patternFill patternType="solid">
        <fgColor rgb="FFF47032"/>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5" tint="0.59999389629810485"/>
        <bgColor indexed="64"/>
      </patternFill>
    </fill>
  </fills>
  <borders count="2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right/>
      <top/>
      <bottom style="hair">
        <color indexed="64"/>
      </bottom>
      <diagonal/>
    </border>
    <border>
      <left style="hair">
        <color indexed="64"/>
      </left>
      <right style="hair">
        <color indexed="64"/>
      </right>
      <top/>
      <bottom style="hair">
        <color indexed="64"/>
      </bottom>
      <diagonal/>
    </border>
    <border>
      <left/>
      <right/>
      <top/>
      <bottom style="medium">
        <color indexed="64"/>
      </bottom>
      <diagonal/>
    </border>
    <border>
      <left/>
      <right/>
      <top/>
      <bottom style="medium">
        <color rgb="FFFF7300"/>
      </bottom>
      <diagonal/>
    </border>
    <border>
      <left/>
      <right/>
      <top/>
      <bottom style="thin">
        <color theme="0" tint="-0.14996795556505021"/>
      </bottom>
      <diagonal/>
    </border>
    <border>
      <left/>
      <right/>
      <top style="thin">
        <color theme="0" tint="-0.14993743705557422"/>
      </top>
      <bottom style="thin">
        <color theme="0" tint="-0.14996795556505021"/>
      </bottom>
      <diagonal/>
    </border>
    <border>
      <left/>
      <right/>
      <top style="thin">
        <color theme="0" tint="-0.14996795556505021"/>
      </top>
      <bottom style="thin">
        <color theme="0" tint="-0.14996795556505021"/>
      </bottom>
      <diagonal/>
    </border>
    <border>
      <left/>
      <right/>
      <top style="thin">
        <color theme="0"/>
      </top>
      <bottom/>
      <diagonal/>
    </border>
    <border>
      <left/>
      <right/>
      <top style="thin">
        <color theme="0"/>
      </top>
      <bottom style="thin">
        <color theme="0"/>
      </bottom>
      <diagonal/>
    </border>
    <border>
      <left/>
      <right/>
      <top style="thin">
        <color theme="0" tint="-0.24994659260841701"/>
      </top>
      <bottom style="thin">
        <color theme="0" tint="-0.24994659260841701"/>
      </bottom>
      <diagonal/>
    </border>
    <border>
      <left/>
      <right/>
      <top style="thin">
        <color theme="0" tint="-0.14993743705557422"/>
      </top>
      <bottom style="thin">
        <color theme="0" tint="-0.14993743705557422"/>
      </bottom>
      <diagonal/>
    </border>
    <border>
      <left/>
      <right/>
      <top/>
      <bottom style="medium">
        <color rgb="FFF47032"/>
      </bottom>
      <diagonal/>
    </border>
    <border>
      <left/>
      <right/>
      <top style="medium">
        <color rgb="FF063862"/>
      </top>
      <bottom/>
      <diagonal/>
    </border>
    <border>
      <left/>
      <right/>
      <top style="thin">
        <color theme="0" tint="-4.9989318521683403E-2"/>
      </top>
      <bottom style="thin">
        <color theme="0" tint="-4.9989318521683403E-2"/>
      </bottom>
      <diagonal/>
    </border>
    <border>
      <left/>
      <right/>
      <top/>
      <bottom style="thin">
        <color theme="0"/>
      </bottom>
      <diagonal/>
    </border>
    <border>
      <left/>
      <right/>
      <top/>
      <bottom style="medium">
        <color theme="5"/>
      </bottom>
      <diagonal/>
    </border>
    <border>
      <left style="double">
        <color theme="1"/>
      </left>
      <right/>
      <top/>
      <bottom/>
      <diagonal/>
    </border>
    <border>
      <left/>
      <right style="thin">
        <color indexed="64"/>
      </right>
      <top/>
      <bottom/>
      <diagonal/>
    </border>
    <border>
      <left style="thin">
        <color auto="1"/>
      </left>
      <right style="thin">
        <color auto="1"/>
      </right>
      <top/>
      <bottom/>
      <diagonal/>
    </border>
    <border>
      <left style="thin">
        <color indexed="64"/>
      </left>
      <right/>
      <top/>
      <bottom/>
      <diagonal/>
    </border>
    <border>
      <left style="thin">
        <color theme="0" tint="-4.9989318521683403E-2"/>
      </left>
      <right/>
      <top/>
      <bottom/>
      <diagonal/>
    </border>
  </borders>
  <cellStyleXfs count="28">
    <xf numFmtId="0" fontId="0" fillId="0" borderId="0"/>
    <xf numFmtId="165" fontId="15" fillId="0" borderId="0" applyFont="0" applyFill="0" applyBorder="0" applyAlignment="0" applyProtection="0"/>
    <xf numFmtId="9" fontId="15" fillId="0" borderId="0" applyFont="0" applyFill="0" applyBorder="0" applyAlignment="0" applyProtection="0"/>
    <xf numFmtId="0" fontId="8" fillId="0" borderId="0"/>
    <xf numFmtId="0" fontId="27" fillId="0" borderId="0" applyNumberFormat="0" applyFill="0" applyBorder="0" applyAlignment="0" applyProtection="0"/>
    <xf numFmtId="0" fontId="28" fillId="0" borderId="0" applyNumberFormat="0" applyFill="0" applyBorder="0" applyProtection="0">
      <alignment vertical="top"/>
    </xf>
    <xf numFmtId="0" fontId="29" fillId="0" borderId="0" applyFill="0" applyBorder="0" applyProtection="0">
      <alignment horizontal="left" vertical="center"/>
    </xf>
    <xf numFmtId="164" fontId="8" fillId="0" borderId="0" applyFont="0" applyFill="0" applyBorder="0" applyAlignment="0" applyProtection="0"/>
    <xf numFmtId="0" fontId="7" fillId="0" borderId="0"/>
    <xf numFmtId="164" fontId="7" fillId="0" borderId="0" applyFont="0" applyFill="0" applyBorder="0" applyAlignment="0" applyProtection="0"/>
    <xf numFmtId="0" fontId="7" fillId="0" borderId="0"/>
    <xf numFmtId="164" fontId="7" fillId="0" borderId="0" applyFont="0" applyFill="0" applyBorder="0" applyAlignment="0" applyProtection="0"/>
    <xf numFmtId="0" fontId="6" fillId="0" borderId="0"/>
    <xf numFmtId="9"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6" fontId="6" fillId="0" borderId="0" applyFont="0" applyFill="0" applyBorder="0" applyAlignment="0" applyProtection="0"/>
    <xf numFmtId="0" fontId="5" fillId="0" borderId="0"/>
    <xf numFmtId="9"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4" fillId="0" borderId="0" applyFont="0" applyFill="0" applyBorder="0" applyAlignment="0" applyProtection="0"/>
    <xf numFmtId="0" fontId="50" fillId="0" borderId="0"/>
    <xf numFmtId="0" fontId="3" fillId="0" borderId="0"/>
    <xf numFmtId="0" fontId="2" fillId="0" borderId="0"/>
    <xf numFmtId="0" fontId="57" fillId="0" borderId="0" applyNumberFormat="0" applyFill="0" applyBorder="0" applyAlignment="0" applyProtection="0"/>
  </cellStyleXfs>
  <cellXfs count="559">
    <xf numFmtId="0" fontId="0" fillId="0" borderId="0" xfId="0"/>
    <xf numFmtId="0" fontId="20" fillId="0" borderId="0" xfId="0" applyFont="1"/>
    <xf numFmtId="0" fontId="22" fillId="0" borderId="0" xfId="0" applyFont="1"/>
    <xf numFmtId="0" fontId="20" fillId="0" borderId="3" xfId="0" applyFont="1" applyBorder="1"/>
    <xf numFmtId="0" fontId="22" fillId="0" borderId="3" xfId="0" applyFont="1" applyBorder="1"/>
    <xf numFmtId="0" fontId="20" fillId="0" borderId="0" xfId="0" applyFont="1" applyAlignment="1">
      <alignment horizontal="center"/>
    </xf>
    <xf numFmtId="168" fontId="13" fillId="0" borderId="0" xfId="0" applyNumberFormat="1" applyFont="1" applyProtection="1">
      <protection hidden="1"/>
    </xf>
    <xf numFmtId="172" fontId="22" fillId="0" borderId="0" xfId="0" applyNumberFormat="1" applyFont="1" applyProtection="1">
      <protection hidden="1"/>
    </xf>
    <xf numFmtId="167" fontId="13" fillId="0" borderId="0" xfId="0" applyNumberFormat="1" applyFont="1" applyProtection="1">
      <protection hidden="1"/>
    </xf>
    <xf numFmtId="167" fontId="9" fillId="0" borderId="0" xfId="0" applyNumberFormat="1" applyFont="1" applyProtection="1">
      <protection hidden="1"/>
    </xf>
    <xf numFmtId="167" fontId="9" fillId="0" borderId="0" xfId="0" applyNumberFormat="1" applyFont="1" applyAlignment="1" applyProtection="1">
      <alignment horizontal="center"/>
      <protection hidden="1"/>
    </xf>
    <xf numFmtId="0" fontId="13" fillId="0" borderId="0" xfId="0" applyFont="1" applyProtection="1">
      <protection hidden="1"/>
    </xf>
    <xf numFmtId="0" fontId="9" fillId="0" borderId="0" xfId="0" applyFont="1" applyProtection="1">
      <protection hidden="1"/>
    </xf>
    <xf numFmtId="0" fontId="9" fillId="0" borderId="0" xfId="0" applyFont="1" applyAlignment="1" applyProtection="1">
      <alignment horizontal="center"/>
      <protection hidden="1"/>
    </xf>
    <xf numFmtId="15" fontId="25" fillId="0" borderId="4" xfId="0" applyNumberFormat="1" applyFont="1" applyBorder="1" applyAlignment="1" applyProtection="1">
      <alignment horizontal="center"/>
      <protection hidden="1"/>
    </xf>
    <xf numFmtId="15" fontId="25" fillId="0" borderId="5" xfId="0" applyNumberFormat="1" applyFont="1" applyBorder="1" applyAlignment="1" applyProtection="1">
      <alignment horizontal="center"/>
      <protection hidden="1"/>
    </xf>
    <xf numFmtId="0" fontId="13" fillId="0" borderId="6" xfId="0" applyFont="1" applyBorder="1" applyAlignment="1" applyProtection="1">
      <alignment horizontal="center"/>
      <protection hidden="1"/>
    </xf>
    <xf numFmtId="15" fontId="13" fillId="0" borderId="6" xfId="0" applyNumberFormat="1" applyFont="1" applyBorder="1" applyAlignment="1" applyProtection="1">
      <alignment horizontal="center"/>
      <protection hidden="1"/>
    </xf>
    <xf numFmtId="0" fontId="25" fillId="0" borderId="4" xfId="0" applyFont="1" applyBorder="1" applyAlignment="1" applyProtection="1">
      <alignment horizontal="center"/>
      <protection hidden="1"/>
    </xf>
    <xf numFmtId="0" fontId="26" fillId="0" borderId="0" xfId="0" applyFont="1" applyAlignment="1" applyProtection="1">
      <alignment horizontal="center"/>
      <protection hidden="1"/>
    </xf>
    <xf numFmtId="14" fontId="9" fillId="0" borderId="0" xfId="0" applyNumberFormat="1" applyFont="1" applyProtection="1">
      <protection hidden="1"/>
    </xf>
    <xf numFmtId="3" fontId="9" fillId="0" borderId="0" xfId="0" applyNumberFormat="1" applyFont="1" applyProtection="1">
      <protection hidden="1"/>
    </xf>
    <xf numFmtId="15" fontId="9" fillId="0" borderId="0" xfId="0" applyNumberFormat="1" applyFont="1" applyProtection="1">
      <protection hidden="1"/>
    </xf>
    <xf numFmtId="172" fontId="20" fillId="2" borderId="0" xfId="0" applyNumberFormat="1" applyFont="1" applyFill="1" applyProtection="1">
      <protection hidden="1"/>
    </xf>
    <xf numFmtId="3" fontId="0" fillId="0" borderId="0" xfId="0" applyNumberFormat="1"/>
    <xf numFmtId="171" fontId="0" fillId="0" borderId="0" xfId="2" applyNumberFormat="1" applyFont="1"/>
    <xf numFmtId="167" fontId="9" fillId="0" borderId="0" xfId="0" applyNumberFormat="1" applyFont="1"/>
    <xf numFmtId="0" fontId="30" fillId="0" borderId="0" xfId="0" applyFont="1" applyAlignment="1">
      <alignment horizontal="center"/>
    </xf>
    <xf numFmtId="0" fontId="22" fillId="0" borderId="0" xfId="0" applyFont="1" applyProtection="1">
      <protection hidden="1"/>
    </xf>
    <xf numFmtId="0" fontId="24" fillId="0" borderId="3" xfId="0" applyFont="1" applyBorder="1" applyAlignment="1" applyProtection="1">
      <alignment horizontal="center"/>
      <protection hidden="1"/>
    </xf>
    <xf numFmtId="0" fontId="24" fillId="0" borderId="0" xfId="0" applyFont="1" applyAlignment="1" applyProtection="1">
      <alignment horizontal="center"/>
      <protection hidden="1"/>
    </xf>
    <xf numFmtId="0" fontId="10" fillId="0" borderId="0" xfId="0" applyFont="1" applyProtection="1">
      <protection hidden="1"/>
    </xf>
    <xf numFmtId="0" fontId="11" fillId="0" borderId="0" xfId="0" applyFont="1" applyProtection="1">
      <protection hidden="1"/>
    </xf>
    <xf numFmtId="172" fontId="20" fillId="0" borderId="0" xfId="0" applyNumberFormat="1" applyFont="1" applyProtection="1">
      <protection hidden="1"/>
    </xf>
    <xf numFmtId="0" fontId="23" fillId="0" borderId="0" xfId="0" applyFont="1" applyAlignment="1" applyProtection="1">
      <alignment horizontal="center"/>
      <protection hidden="1"/>
    </xf>
    <xf numFmtId="0" fontId="20" fillId="0" borderId="0" xfId="0" applyFont="1" applyProtection="1">
      <protection hidden="1"/>
    </xf>
    <xf numFmtId="0" fontId="12" fillId="0" borderId="0" xfId="0" applyFont="1" applyProtection="1">
      <protection hidden="1"/>
    </xf>
    <xf numFmtId="0" fontId="20" fillId="0" borderId="1" xfId="0" applyFont="1" applyBorder="1"/>
    <xf numFmtId="172" fontId="20" fillId="0" borderId="0" xfId="0" applyNumberFormat="1" applyFont="1"/>
    <xf numFmtId="0" fontId="20" fillId="2" borderId="0" xfId="0" applyFont="1" applyFill="1"/>
    <xf numFmtId="172" fontId="22" fillId="0" borderId="3" xfId="0" applyNumberFormat="1" applyFont="1" applyBorder="1"/>
    <xf numFmtId="172" fontId="22" fillId="2" borderId="3" xfId="0" applyNumberFormat="1" applyFont="1" applyFill="1" applyBorder="1"/>
    <xf numFmtId="0" fontId="20" fillId="2" borderId="1" xfId="0" applyFont="1" applyFill="1" applyBorder="1"/>
    <xf numFmtId="9" fontId="20" fillId="2" borderId="0" xfId="2" applyFont="1" applyFill="1" applyProtection="1">
      <protection hidden="1"/>
    </xf>
    <xf numFmtId="9" fontId="20" fillId="0" borderId="0" xfId="2" applyFont="1" applyFill="1"/>
    <xf numFmtId="172" fontId="10" fillId="0" borderId="0" xfId="0" applyNumberFormat="1" applyFont="1" applyProtection="1">
      <protection hidden="1"/>
    </xf>
    <xf numFmtId="172" fontId="22" fillId="0" borderId="0" xfId="0" applyNumberFormat="1" applyFont="1"/>
    <xf numFmtId="167" fontId="22" fillId="2" borderId="0" xfId="0" applyNumberFormat="1" applyFont="1" applyFill="1"/>
    <xf numFmtId="0" fontId="20" fillId="0" borderId="0" xfId="0" applyFont="1" applyAlignment="1">
      <alignment horizontal="left" indent="1"/>
    </xf>
    <xf numFmtId="0" fontId="33" fillId="0" borderId="0" xfId="0" applyFont="1" applyAlignment="1">
      <alignment horizontal="left" indent="1"/>
    </xf>
    <xf numFmtId="0" fontId="9" fillId="0" borderId="4" xfId="0" applyFont="1" applyBorder="1" applyProtection="1">
      <protection hidden="1"/>
    </xf>
    <xf numFmtId="10" fontId="12" fillId="2" borderId="0" xfId="2" applyNumberFormat="1" applyFont="1" applyFill="1" applyBorder="1" applyProtection="1">
      <protection hidden="1"/>
    </xf>
    <xf numFmtId="0" fontId="10" fillId="0" borderId="3" xfId="0" applyFont="1" applyBorder="1" applyProtection="1">
      <protection hidden="1"/>
    </xf>
    <xf numFmtId="0" fontId="12" fillId="0" borderId="3" xfId="0" applyFont="1" applyBorder="1" applyProtection="1">
      <protection hidden="1"/>
    </xf>
    <xf numFmtId="0" fontId="23" fillId="0" borderId="3" xfId="0" applyFont="1" applyBorder="1" applyAlignment="1" applyProtection="1">
      <alignment horizontal="center"/>
      <protection hidden="1"/>
    </xf>
    <xf numFmtId="172" fontId="10" fillId="0" borderId="3" xfId="0" applyNumberFormat="1" applyFont="1" applyBorder="1" applyProtection="1">
      <protection hidden="1"/>
    </xf>
    <xf numFmtId="9" fontId="10" fillId="0" borderId="0" xfId="2" applyFont="1" applyFill="1" applyBorder="1" applyProtection="1">
      <protection hidden="1"/>
    </xf>
    <xf numFmtId="0" fontId="17" fillId="0" borderId="0" xfId="0" applyFont="1" applyProtection="1">
      <protection hidden="1"/>
    </xf>
    <xf numFmtId="0" fontId="16" fillId="4" borderId="0" xfId="0" applyFont="1" applyFill="1"/>
    <xf numFmtId="0" fontId="16" fillId="4" borderId="0" xfId="0" applyFont="1" applyFill="1" applyProtection="1">
      <protection hidden="1"/>
    </xf>
    <xf numFmtId="0" fontId="17" fillId="4" borderId="0" xfId="0" applyFont="1" applyFill="1" applyProtection="1">
      <protection hidden="1"/>
    </xf>
    <xf numFmtId="0" fontId="35" fillId="4" borderId="0" xfId="0" applyFont="1" applyFill="1" applyProtection="1">
      <protection hidden="1"/>
    </xf>
    <xf numFmtId="0" fontId="35" fillId="4" borderId="0" xfId="0" applyFont="1" applyFill="1" applyAlignment="1" applyProtection="1">
      <alignment horizontal="centerContinuous"/>
      <protection hidden="1"/>
    </xf>
    <xf numFmtId="0" fontId="35" fillId="4" borderId="1" xfId="0" applyFont="1" applyFill="1" applyBorder="1" applyProtection="1">
      <protection hidden="1"/>
    </xf>
    <xf numFmtId="17" fontId="35" fillId="4" borderId="2" xfId="0" applyNumberFormat="1" applyFont="1" applyFill="1" applyBorder="1" applyAlignment="1" applyProtection="1">
      <alignment horizontal="center"/>
      <protection hidden="1"/>
    </xf>
    <xf numFmtId="0" fontId="35" fillId="4" borderId="1" xfId="0" applyFont="1" applyFill="1" applyBorder="1" applyAlignment="1" applyProtection="1">
      <alignment horizontal="center"/>
      <protection hidden="1"/>
    </xf>
    <xf numFmtId="0" fontId="35" fillId="4" borderId="1" xfId="0" applyFont="1" applyFill="1" applyBorder="1" applyAlignment="1" applyProtection="1">
      <alignment horizontal="centerContinuous"/>
      <protection hidden="1"/>
    </xf>
    <xf numFmtId="0" fontId="17" fillId="4" borderId="0" xfId="0" applyFont="1" applyFill="1" applyAlignment="1" applyProtection="1">
      <alignment horizontal="center"/>
      <protection hidden="1"/>
    </xf>
    <xf numFmtId="0" fontId="17" fillId="4" borderId="0" xfId="0" applyFont="1" applyFill="1" applyAlignment="1" applyProtection="1">
      <alignment horizontal="right"/>
      <protection hidden="1"/>
    </xf>
    <xf numFmtId="17" fontId="17" fillId="4" borderId="0" xfId="0" applyNumberFormat="1" applyFont="1" applyFill="1" applyAlignment="1" applyProtection="1">
      <alignment horizontal="right"/>
      <protection hidden="1"/>
    </xf>
    <xf numFmtId="15" fontId="17" fillId="4" borderId="0" xfId="0" applyNumberFormat="1" applyFont="1" applyFill="1" applyProtection="1">
      <protection hidden="1"/>
    </xf>
    <xf numFmtId="172" fontId="32" fillId="2" borderId="0" xfId="0" applyNumberFormat="1" applyFont="1" applyFill="1"/>
    <xf numFmtId="9" fontId="13" fillId="2" borderId="0" xfId="2" applyFont="1" applyFill="1" applyBorder="1" applyAlignment="1" applyProtection="1">
      <alignment horizontal="right"/>
      <protection locked="0"/>
    </xf>
    <xf numFmtId="10" fontId="13" fillId="2" borderId="0" xfId="2" applyNumberFormat="1" applyFont="1" applyFill="1" applyBorder="1" applyAlignment="1" applyProtection="1">
      <alignment horizontal="right"/>
      <protection locked="0"/>
    </xf>
    <xf numFmtId="0" fontId="20" fillId="0" borderId="0" xfId="0" applyFont="1" applyAlignment="1" applyProtection="1">
      <alignment horizontal="center"/>
      <protection hidden="1"/>
    </xf>
    <xf numFmtId="0" fontId="37" fillId="0" borderId="4" xfId="0" applyFont="1" applyBorder="1" applyProtection="1">
      <protection hidden="1"/>
    </xf>
    <xf numFmtId="173" fontId="20" fillId="2" borderId="0" xfId="1" applyNumberFormat="1" applyFont="1" applyFill="1" applyBorder="1" applyProtection="1">
      <protection hidden="1"/>
    </xf>
    <xf numFmtId="17" fontId="20" fillId="0" borderId="0" xfId="0" applyNumberFormat="1" applyFont="1"/>
    <xf numFmtId="0" fontId="20" fillId="5" borderId="0" xfId="0" applyFont="1" applyFill="1"/>
    <xf numFmtId="0" fontId="0" fillId="5" borderId="0" xfId="0" applyFill="1"/>
    <xf numFmtId="0" fontId="18" fillId="5" borderId="0" xfId="0" applyFont="1" applyFill="1"/>
    <xf numFmtId="0" fontId="42" fillId="7" borderId="0" xfId="0" applyFont="1" applyFill="1"/>
    <xf numFmtId="0" fontId="43" fillId="5" borderId="0" xfId="0" applyFont="1" applyFill="1"/>
    <xf numFmtId="0" fontId="44" fillId="7" borderId="0" xfId="0" applyFont="1" applyFill="1"/>
    <xf numFmtId="0" fontId="42" fillId="5" borderId="0" xfId="0" applyFont="1" applyFill="1"/>
    <xf numFmtId="0" fontId="44" fillId="7" borderId="14" xfId="0" applyFont="1" applyFill="1" applyBorder="1"/>
    <xf numFmtId="0" fontId="43" fillId="7" borderId="14" xfId="0" applyFont="1" applyFill="1" applyBorder="1" applyAlignment="1">
      <alignment horizontal="center"/>
    </xf>
    <xf numFmtId="0" fontId="43" fillId="7" borderId="14" xfId="0" applyFont="1" applyFill="1" applyBorder="1"/>
    <xf numFmtId="0" fontId="43" fillId="7" borderId="14" xfId="0" applyFont="1" applyFill="1" applyBorder="1" applyAlignment="1">
      <alignment horizontal="left"/>
    </xf>
    <xf numFmtId="0" fontId="43" fillId="5" borderId="10" xfId="0" applyFont="1" applyFill="1" applyBorder="1"/>
    <xf numFmtId="0" fontId="43" fillId="5" borderId="10" xfId="0" applyFont="1" applyFill="1" applyBorder="1" applyAlignment="1">
      <alignment horizontal="center"/>
    </xf>
    <xf numFmtId="0" fontId="38" fillId="5" borderId="10" xfId="0" applyFont="1" applyFill="1" applyBorder="1" applyAlignment="1">
      <alignment horizontal="center"/>
    </xf>
    <xf numFmtId="0" fontId="38" fillId="5" borderId="11" xfId="0" applyFont="1" applyFill="1" applyBorder="1" applyAlignment="1">
      <alignment horizontal="center"/>
    </xf>
    <xf numFmtId="0" fontId="45" fillId="5" borderId="0" xfId="0" applyFont="1" applyFill="1"/>
    <xf numFmtId="167" fontId="46" fillId="5" borderId="0" xfId="0" applyNumberFormat="1" applyFont="1" applyFill="1"/>
    <xf numFmtId="167" fontId="46" fillId="5" borderId="0" xfId="0" applyNumberFormat="1" applyFont="1" applyFill="1" applyAlignment="1">
      <alignment horizontal="center"/>
    </xf>
    <xf numFmtId="2" fontId="46" fillId="5" borderId="0" xfId="0" applyNumberFormat="1" applyFont="1" applyFill="1" applyAlignment="1">
      <alignment horizontal="center"/>
    </xf>
    <xf numFmtId="2" fontId="46" fillId="5" borderId="0" xfId="0" applyNumberFormat="1" applyFont="1" applyFill="1"/>
    <xf numFmtId="0" fontId="38" fillId="0" borderId="11" xfId="0" applyFont="1" applyBorder="1" applyAlignment="1">
      <alignment horizontal="center"/>
    </xf>
    <xf numFmtId="0" fontId="43" fillId="0" borderId="10" xfId="0" applyFont="1" applyBorder="1"/>
    <xf numFmtId="0" fontId="43" fillId="7" borderId="13" xfId="0" applyFont="1" applyFill="1" applyBorder="1" applyAlignment="1">
      <alignment horizontal="center"/>
    </xf>
    <xf numFmtId="0" fontId="43" fillId="7" borderId="13" xfId="0" applyFont="1" applyFill="1" applyBorder="1"/>
    <xf numFmtId="0" fontId="43" fillId="7" borderId="13" xfId="0" applyFont="1" applyFill="1" applyBorder="1" applyAlignment="1">
      <alignment horizontal="left"/>
    </xf>
    <xf numFmtId="0" fontId="43" fillId="7" borderId="0" xfId="0" applyFont="1" applyFill="1" applyAlignment="1">
      <alignment horizontal="center"/>
    </xf>
    <xf numFmtId="0" fontId="43" fillId="7" borderId="0" xfId="0" applyFont="1" applyFill="1"/>
    <xf numFmtId="0" fontId="43" fillId="7" borderId="0" xfId="0" applyFont="1" applyFill="1" applyAlignment="1">
      <alignment horizontal="left"/>
    </xf>
    <xf numFmtId="0" fontId="43" fillId="0" borderId="10" xfId="0" applyFont="1" applyBorder="1" applyAlignment="1">
      <alignment vertical="center"/>
    </xf>
    <xf numFmtId="0" fontId="43" fillId="5" borderId="10" xfId="0" applyFont="1" applyFill="1" applyBorder="1" applyAlignment="1">
      <alignment horizontal="left" indent="1"/>
    </xf>
    <xf numFmtId="0" fontId="43" fillId="5" borderId="0" xfId="0" applyFont="1" applyFill="1" applyAlignment="1">
      <alignment horizontal="left" indent="1"/>
    </xf>
    <xf numFmtId="0" fontId="31" fillId="5" borderId="0" xfId="0" applyFont="1" applyFill="1" applyAlignment="1">
      <alignment horizontal="center" vertical="top" wrapText="1"/>
    </xf>
    <xf numFmtId="0" fontId="38" fillId="5" borderId="10" xfId="0" applyFont="1" applyFill="1" applyBorder="1" applyAlignment="1">
      <alignment horizontal="center" vertical="center"/>
    </xf>
    <xf numFmtId="0" fontId="38" fillId="5" borderId="11" xfId="0" applyFont="1" applyFill="1" applyBorder="1" applyAlignment="1">
      <alignment horizontal="center" vertical="center"/>
    </xf>
    <xf numFmtId="3" fontId="43" fillId="5" borderId="12" xfId="0" applyNumberFormat="1" applyFont="1" applyFill="1" applyBorder="1" applyAlignment="1">
      <alignment horizontal="center"/>
    </xf>
    <xf numFmtId="0" fontId="43" fillId="5" borderId="10" xfId="0" applyFont="1" applyFill="1" applyBorder="1" applyAlignment="1">
      <alignment horizontal="left"/>
    </xf>
    <xf numFmtId="0" fontId="38" fillId="5" borderId="16" xfId="0" applyFont="1" applyFill="1" applyBorder="1" applyAlignment="1">
      <alignment horizontal="center"/>
    </xf>
    <xf numFmtId="0" fontId="43" fillId="5" borderId="17" xfId="0" applyFont="1" applyFill="1" applyBorder="1"/>
    <xf numFmtId="0" fontId="43" fillId="5" borderId="12" xfId="0" applyFont="1" applyFill="1" applyBorder="1" applyAlignment="1">
      <alignment horizontal="left" vertical="top"/>
    </xf>
    <xf numFmtId="0" fontId="38" fillId="10" borderId="10" xfId="0" applyFont="1" applyFill="1" applyBorder="1" applyAlignment="1">
      <alignment horizontal="center"/>
    </xf>
    <xf numFmtId="0" fontId="38" fillId="10" borderId="11" xfId="0" applyFont="1" applyFill="1" applyBorder="1" applyAlignment="1">
      <alignment horizontal="center"/>
    </xf>
    <xf numFmtId="0" fontId="43" fillId="10" borderId="12" xfId="0" applyFont="1" applyFill="1" applyBorder="1" applyAlignment="1">
      <alignment horizontal="left" vertical="top"/>
    </xf>
    <xf numFmtId="0" fontId="43" fillId="10" borderId="10" xfId="0" applyFont="1" applyFill="1" applyBorder="1"/>
    <xf numFmtId="17" fontId="17" fillId="4" borderId="0" xfId="0" applyNumberFormat="1" applyFont="1" applyFill="1" applyProtection="1">
      <protection hidden="1"/>
    </xf>
    <xf numFmtId="0" fontId="0" fillId="0" borderId="0" xfId="0" applyAlignment="1">
      <alignment horizontal="center"/>
    </xf>
    <xf numFmtId="165" fontId="0" fillId="0" borderId="0" xfId="1" applyFont="1"/>
    <xf numFmtId="0" fontId="48" fillId="5" borderId="0" xfId="0" applyFont="1" applyFill="1"/>
    <xf numFmtId="0" fontId="46" fillId="5" borderId="0" xfId="0" applyFont="1" applyFill="1"/>
    <xf numFmtId="0" fontId="49" fillId="5" borderId="0" xfId="0" applyFont="1" applyFill="1"/>
    <xf numFmtId="2" fontId="49" fillId="5" borderId="0" xfId="0" applyNumberFormat="1" applyFont="1" applyFill="1"/>
    <xf numFmtId="1" fontId="51" fillId="0" borderId="10" xfId="2" applyNumberFormat="1" applyFont="1" applyFill="1" applyBorder="1" applyAlignment="1">
      <alignment vertical="top"/>
    </xf>
    <xf numFmtId="164" fontId="43" fillId="5" borderId="0" xfId="0" applyNumberFormat="1" applyFont="1" applyFill="1"/>
    <xf numFmtId="0" fontId="43" fillId="5" borderId="12" xfId="0" applyFont="1" applyFill="1" applyBorder="1" applyAlignment="1">
      <alignment horizontal="left" vertical="center" wrapText="1" indent="1"/>
    </xf>
    <xf numFmtId="0" fontId="43" fillId="0" borderId="10" xfId="0" applyFont="1" applyBorder="1" applyAlignment="1">
      <alignment horizontal="left" indent="1"/>
    </xf>
    <xf numFmtId="0" fontId="38" fillId="0" borderId="10" xfId="0" applyFont="1" applyBorder="1" applyAlignment="1">
      <alignment horizontal="center"/>
    </xf>
    <xf numFmtId="0" fontId="38" fillId="5" borderId="0" xfId="0" applyFont="1" applyFill="1" applyAlignment="1">
      <alignment horizontal="center" vertical="center" wrapText="1"/>
    </xf>
    <xf numFmtId="0" fontId="38" fillId="5" borderId="10" xfId="0" applyFont="1" applyFill="1" applyBorder="1" applyAlignment="1">
      <alignment horizontal="left" indent="1"/>
    </xf>
    <xf numFmtId="0" fontId="47" fillId="0" borderId="10" xfId="0" applyFont="1" applyBorder="1" applyAlignment="1">
      <alignment horizontal="left" indent="1"/>
    </xf>
    <xf numFmtId="0" fontId="47" fillId="0" borderId="16" xfId="0" applyFont="1" applyBorder="1" applyAlignment="1">
      <alignment horizontal="left" indent="1"/>
    </xf>
    <xf numFmtId="0" fontId="43" fillId="0" borderId="11" xfId="0" applyFont="1" applyBorder="1" applyAlignment="1">
      <alignment horizontal="left" indent="1"/>
    </xf>
    <xf numFmtId="0" fontId="43" fillId="0" borderId="11" xfId="0" applyFont="1" applyBorder="1" applyAlignment="1">
      <alignment horizontal="left" indent="2"/>
    </xf>
    <xf numFmtId="0" fontId="47" fillId="5" borderId="11" xfId="0" applyFont="1" applyFill="1" applyBorder="1" applyAlignment="1">
      <alignment horizontal="left" indent="2"/>
    </xf>
    <xf numFmtId="0" fontId="31" fillId="0" borderId="0" xfId="0" applyFont="1" applyAlignment="1">
      <alignment horizontal="center" wrapText="1"/>
    </xf>
    <xf numFmtId="0" fontId="43" fillId="5" borderId="11" xfId="0" applyFont="1" applyFill="1" applyBorder="1" applyAlignment="1">
      <alignment horizontal="left" indent="1"/>
    </xf>
    <xf numFmtId="49" fontId="38" fillId="0" borderId="11" xfId="0" applyNumberFormat="1" applyFont="1" applyBorder="1" applyAlignment="1">
      <alignment horizontal="left" indent="1"/>
    </xf>
    <xf numFmtId="49" fontId="38" fillId="0" borderId="10" xfId="0" applyNumberFormat="1" applyFont="1" applyBorder="1" applyAlignment="1">
      <alignment horizontal="left" indent="1"/>
    </xf>
    <xf numFmtId="0" fontId="47" fillId="0" borderId="0" xfId="0" applyFont="1" applyAlignment="1">
      <alignment horizontal="left" indent="1"/>
    </xf>
    <xf numFmtId="0" fontId="38" fillId="0" borderId="0" xfId="0" applyFont="1" applyAlignment="1">
      <alignment horizontal="center"/>
    </xf>
    <xf numFmtId="0" fontId="38" fillId="5" borderId="0" xfId="0" applyFont="1" applyFill="1" applyAlignment="1">
      <alignment horizontal="center"/>
    </xf>
    <xf numFmtId="0" fontId="53" fillId="5" borderId="10" xfId="0" applyFont="1" applyFill="1" applyBorder="1" applyAlignment="1">
      <alignment horizontal="left" indent="1"/>
    </xf>
    <xf numFmtId="181" fontId="43" fillId="5" borderId="0" xfId="0" applyNumberFormat="1" applyFont="1" applyFill="1"/>
    <xf numFmtId="3" fontId="0" fillId="2" borderId="0" xfId="0" applyNumberFormat="1" applyFill="1"/>
    <xf numFmtId="3" fontId="0" fillId="6" borderId="0" xfId="0" applyNumberFormat="1" applyFill="1"/>
    <xf numFmtId="0" fontId="9" fillId="0" borderId="0" xfId="0" applyFont="1" applyAlignment="1">
      <alignment horizontal="left" indent="1"/>
    </xf>
    <xf numFmtId="0" fontId="18" fillId="5" borderId="11" xfId="0" applyFont="1" applyFill="1" applyBorder="1" applyAlignment="1">
      <alignment horizontal="left" indent="1"/>
    </xf>
    <xf numFmtId="0" fontId="55" fillId="5" borderId="0" xfId="0" applyFont="1" applyFill="1"/>
    <xf numFmtId="0" fontId="33" fillId="5" borderId="0" xfId="0" applyFont="1" applyFill="1" applyAlignment="1">
      <alignment horizontal="left" indent="2"/>
    </xf>
    <xf numFmtId="172" fontId="22" fillId="0" borderId="3" xfId="0" applyNumberFormat="1" applyFont="1" applyBorder="1" applyProtection="1">
      <protection hidden="1"/>
    </xf>
    <xf numFmtId="172" fontId="32" fillId="2" borderId="3" xfId="0" applyNumberFormat="1" applyFont="1" applyFill="1" applyBorder="1"/>
    <xf numFmtId="0" fontId="33" fillId="5" borderId="0" xfId="0" applyFont="1" applyFill="1" applyAlignment="1">
      <alignment horizontal="left" indent="1"/>
    </xf>
    <xf numFmtId="0" fontId="23" fillId="5" borderId="0" xfId="0" applyFont="1" applyFill="1" applyAlignment="1" applyProtection="1">
      <alignment horizontal="center"/>
      <protection hidden="1"/>
    </xf>
    <xf numFmtId="172" fontId="20" fillId="5" borderId="0" xfId="0" applyNumberFormat="1" applyFont="1" applyFill="1" applyProtection="1">
      <protection hidden="1"/>
    </xf>
    <xf numFmtId="182" fontId="38" fillId="0" borderId="11" xfId="0" applyNumberFormat="1" applyFont="1" applyBorder="1" applyAlignment="1">
      <alignment horizontal="center"/>
    </xf>
    <xf numFmtId="0" fontId="43" fillId="6" borderId="0" xfId="0" applyFont="1" applyFill="1" applyAlignment="1">
      <alignment horizontal="left" indent="1"/>
    </xf>
    <xf numFmtId="0" fontId="38" fillId="6" borderId="0" xfId="0" applyFont="1" applyFill="1" applyAlignment="1">
      <alignment horizontal="center"/>
    </xf>
    <xf numFmtId="49" fontId="43" fillId="6" borderId="0" xfId="0" applyNumberFormat="1" applyFont="1" applyFill="1" applyAlignment="1">
      <alignment horizontal="center" vertical="top"/>
    </xf>
    <xf numFmtId="0" fontId="43" fillId="6" borderId="0" xfId="0" applyFont="1" applyFill="1" applyAlignment="1">
      <alignment horizontal="center" vertical="top"/>
    </xf>
    <xf numFmtId="0" fontId="43" fillId="6" borderId="0" xfId="0" applyFont="1" applyFill="1"/>
    <xf numFmtId="0" fontId="43" fillId="6" borderId="0" xfId="0" applyFont="1" applyFill="1" applyAlignment="1">
      <alignment horizontal="center"/>
    </xf>
    <xf numFmtId="0" fontId="31" fillId="6" borderId="0" xfId="0" applyFont="1" applyFill="1" applyAlignment="1">
      <alignment horizontal="center" vertical="center"/>
    </xf>
    <xf numFmtId="0" fontId="31" fillId="6" borderId="0" xfId="0" applyFont="1" applyFill="1" applyAlignment="1">
      <alignment horizontal="center"/>
    </xf>
    <xf numFmtId="9" fontId="43" fillId="6" borderId="19" xfId="0" applyNumberFormat="1" applyFont="1" applyFill="1" applyBorder="1" applyAlignment="1" applyProtection="1">
      <alignment horizontal="center" vertical="top"/>
      <protection locked="0"/>
    </xf>
    <xf numFmtId="182" fontId="43" fillId="6" borderId="19" xfId="1" applyNumberFormat="1" applyFont="1" applyFill="1" applyBorder="1" applyAlignment="1" applyProtection="1">
      <alignment horizontal="center" vertical="center"/>
      <protection locked="0"/>
    </xf>
    <xf numFmtId="182" fontId="43" fillId="8" borderId="19" xfId="1" applyNumberFormat="1" applyFont="1" applyFill="1" applyBorder="1" applyAlignment="1" applyProtection="1">
      <alignment horizontal="center" vertical="center"/>
      <protection locked="0"/>
    </xf>
    <xf numFmtId="3" fontId="43" fillId="6" borderId="14" xfId="0" applyNumberFormat="1" applyFont="1" applyFill="1" applyBorder="1" applyAlignment="1" applyProtection="1">
      <alignment horizontal="center" vertical="top"/>
      <protection locked="0"/>
    </xf>
    <xf numFmtId="14" fontId="43" fillId="6" borderId="14" xfId="0" applyNumberFormat="1" applyFont="1" applyFill="1" applyBorder="1" applyAlignment="1" applyProtection="1">
      <alignment horizontal="center" vertical="top"/>
      <protection locked="0"/>
    </xf>
    <xf numFmtId="179" fontId="43" fillId="6" borderId="14" xfId="1" applyNumberFormat="1" applyFont="1" applyFill="1" applyBorder="1" applyAlignment="1" applyProtection="1">
      <alignment horizontal="center" vertical="center"/>
      <protection locked="0"/>
    </xf>
    <xf numFmtId="179" fontId="43" fillId="8" borderId="14" xfId="1" applyNumberFormat="1" applyFont="1" applyFill="1" applyBorder="1" applyAlignment="1" applyProtection="1">
      <alignment horizontal="center" vertical="center"/>
      <protection locked="0"/>
    </xf>
    <xf numFmtId="171" fontId="43" fillId="6" borderId="14" xfId="1" applyNumberFormat="1" applyFont="1" applyFill="1" applyBorder="1" applyAlignment="1" applyProtection="1">
      <alignment horizontal="center" vertical="center"/>
      <protection locked="0"/>
    </xf>
    <xf numFmtId="0" fontId="43" fillId="5" borderId="10" xfId="0" applyFont="1" applyFill="1" applyBorder="1" applyProtection="1">
      <protection locked="0"/>
    </xf>
    <xf numFmtId="0" fontId="43" fillId="6" borderId="14" xfId="0" applyFont="1" applyFill="1" applyBorder="1" applyAlignment="1" applyProtection="1">
      <alignment horizontal="center" vertical="top"/>
      <protection locked="0"/>
    </xf>
    <xf numFmtId="9" fontId="43" fillId="6" borderId="12" xfId="2" applyFont="1" applyFill="1" applyBorder="1" applyAlignment="1" applyProtection="1">
      <alignment horizontal="center" vertical="top"/>
      <protection locked="0"/>
    </xf>
    <xf numFmtId="3" fontId="43" fillId="6" borderId="14" xfId="1" applyNumberFormat="1" applyFont="1" applyFill="1" applyBorder="1" applyAlignment="1" applyProtection="1">
      <alignment horizontal="center" vertical="center"/>
      <protection locked="0"/>
    </xf>
    <xf numFmtId="3" fontId="43" fillId="8" borderId="15" xfId="0" applyNumberFormat="1" applyFont="1" applyFill="1" applyBorder="1" applyAlignment="1" applyProtection="1">
      <alignment horizontal="center" vertical="center"/>
      <protection locked="0"/>
    </xf>
    <xf numFmtId="3" fontId="43" fillId="6" borderId="0" xfId="0" applyNumberFormat="1" applyFont="1" applyFill="1" applyAlignment="1" applyProtection="1">
      <alignment horizontal="center" vertical="center"/>
      <protection locked="0"/>
    </xf>
    <xf numFmtId="14" fontId="43" fillId="6" borderId="14" xfId="2" applyNumberFormat="1" applyFont="1" applyFill="1" applyBorder="1" applyAlignment="1" applyProtection="1">
      <alignment horizontal="center" vertical="top"/>
      <protection locked="0"/>
    </xf>
    <xf numFmtId="0" fontId="47" fillId="5" borderId="11" xfId="0" applyFont="1" applyFill="1" applyBorder="1" applyAlignment="1" applyProtection="1">
      <alignment horizontal="left" indent="2"/>
      <protection locked="0"/>
    </xf>
    <xf numFmtId="180" fontId="43" fillId="6" borderId="14" xfId="2" applyNumberFormat="1" applyFont="1" applyFill="1" applyBorder="1" applyAlignment="1" applyProtection="1">
      <alignment horizontal="center" vertical="top"/>
      <protection locked="0"/>
    </xf>
    <xf numFmtId="1" fontId="43" fillId="0" borderId="10" xfId="2" applyNumberFormat="1" applyFont="1" applyFill="1" applyBorder="1" applyAlignment="1" applyProtection="1">
      <alignment vertical="top"/>
      <protection locked="0"/>
    </xf>
    <xf numFmtId="0" fontId="47" fillId="5" borderId="10" xfId="0" applyFont="1" applyFill="1" applyBorder="1" applyAlignment="1" applyProtection="1">
      <alignment horizontal="left" indent="2"/>
      <protection locked="0"/>
    </xf>
    <xf numFmtId="179" fontId="43" fillId="6" borderId="12" xfId="1" applyNumberFormat="1" applyFont="1" applyFill="1" applyBorder="1" applyAlignment="1" applyProtection="1">
      <alignment horizontal="center" vertical="top"/>
      <protection locked="0"/>
    </xf>
    <xf numFmtId="3" fontId="43" fillId="5" borderId="12" xfId="0" applyNumberFormat="1" applyFont="1" applyFill="1" applyBorder="1" applyAlignment="1" applyProtection="1">
      <alignment horizontal="center"/>
      <protection locked="0"/>
    </xf>
    <xf numFmtId="179" fontId="43" fillId="6" borderId="14" xfId="1" applyNumberFormat="1" applyFont="1" applyFill="1" applyBorder="1" applyAlignment="1" applyProtection="1">
      <alignment horizontal="center" vertical="top"/>
      <protection locked="0"/>
    </xf>
    <xf numFmtId="9" fontId="43" fillId="6" borderId="14" xfId="2" applyFont="1" applyFill="1" applyBorder="1" applyAlignment="1" applyProtection="1">
      <alignment horizontal="center" vertical="top"/>
      <protection locked="0"/>
    </xf>
    <xf numFmtId="1" fontId="43" fillId="6" borderId="14" xfId="2" applyNumberFormat="1" applyFont="1" applyFill="1" applyBorder="1" applyAlignment="1" applyProtection="1">
      <alignment horizontal="center" vertical="top"/>
      <protection locked="0"/>
    </xf>
    <xf numFmtId="49" fontId="47" fillId="10" borderId="11" xfId="0" applyNumberFormat="1" applyFont="1" applyFill="1" applyBorder="1" applyAlignment="1" applyProtection="1">
      <alignment horizontal="left" indent="2"/>
      <protection locked="0"/>
    </xf>
    <xf numFmtId="0" fontId="58" fillId="7" borderId="0" xfId="0" applyFont="1" applyFill="1"/>
    <xf numFmtId="0" fontId="62" fillId="4" borderId="0" xfId="0" applyFont="1" applyFill="1" applyProtection="1">
      <protection hidden="1"/>
    </xf>
    <xf numFmtId="0" fontId="63" fillId="7" borderId="0" xfId="0" applyFont="1" applyFill="1"/>
    <xf numFmtId="0" fontId="18" fillId="0" borderId="0" xfId="26" applyFont="1" applyProtection="1">
      <protection hidden="1"/>
    </xf>
    <xf numFmtId="0" fontId="18" fillId="0" borderId="0" xfId="0" applyFont="1" applyProtection="1">
      <protection hidden="1"/>
    </xf>
    <xf numFmtId="0" fontId="0" fillId="0" borderId="0" xfId="0" applyProtection="1">
      <protection hidden="1"/>
    </xf>
    <xf numFmtId="0" fontId="0" fillId="5" borderId="0" xfId="0" applyFill="1" applyProtection="1">
      <protection hidden="1"/>
    </xf>
    <xf numFmtId="1" fontId="0" fillId="5" borderId="0" xfId="0" applyNumberFormat="1" applyFill="1" applyProtection="1">
      <protection hidden="1"/>
    </xf>
    <xf numFmtId="181" fontId="0" fillId="0" borderId="0" xfId="0" applyNumberFormat="1" applyProtection="1">
      <protection hidden="1"/>
    </xf>
    <xf numFmtId="181" fontId="0" fillId="5" borderId="0" xfId="0" applyNumberFormat="1" applyFill="1" applyProtection="1">
      <protection hidden="1"/>
    </xf>
    <xf numFmtId="181" fontId="16" fillId="5" borderId="0" xfId="0" applyNumberFormat="1" applyFont="1" applyFill="1" applyAlignment="1" applyProtection="1">
      <alignment horizontal="center"/>
      <protection hidden="1"/>
    </xf>
    <xf numFmtId="181" fontId="41" fillId="5" borderId="0" xfId="1" applyNumberFormat="1" applyFont="1" applyFill="1" applyBorder="1" applyProtection="1">
      <protection hidden="1"/>
    </xf>
    <xf numFmtId="0" fontId="41" fillId="0" borderId="0" xfId="0" applyFont="1" applyProtection="1">
      <protection hidden="1"/>
    </xf>
    <xf numFmtId="181" fontId="41" fillId="5" borderId="0" xfId="0" applyNumberFormat="1" applyFont="1" applyFill="1" applyProtection="1">
      <protection hidden="1"/>
    </xf>
    <xf numFmtId="181" fontId="16" fillId="5" borderId="0" xfId="0" applyNumberFormat="1" applyFont="1" applyFill="1" applyAlignment="1" applyProtection="1">
      <alignment horizontal="centerContinuous"/>
      <protection hidden="1"/>
    </xf>
    <xf numFmtId="181" fontId="21" fillId="5" borderId="0" xfId="0" applyNumberFormat="1" applyFont="1" applyFill="1" applyAlignment="1" applyProtection="1">
      <alignment horizontal="centerContinuous"/>
      <protection hidden="1"/>
    </xf>
    <xf numFmtId="0" fontId="0" fillId="0" borderId="0" xfId="0" applyAlignment="1" applyProtection="1">
      <alignment horizontal="center"/>
      <protection hidden="1"/>
    </xf>
    <xf numFmtId="181" fontId="41" fillId="0" borderId="0" xfId="1" applyNumberFormat="1" applyFont="1" applyProtection="1">
      <protection hidden="1"/>
    </xf>
    <xf numFmtId="181" fontId="41" fillId="0" borderId="0" xfId="1" applyNumberFormat="1" applyFont="1" applyBorder="1" applyProtection="1">
      <protection hidden="1"/>
    </xf>
    <xf numFmtId="181" fontId="41" fillId="0" borderId="0" xfId="0" applyNumberFormat="1" applyFont="1" applyProtection="1">
      <protection hidden="1"/>
    </xf>
    <xf numFmtId="181" fontId="41" fillId="0" borderId="0" xfId="1" applyNumberFormat="1" applyFont="1" applyFill="1" applyBorder="1" applyProtection="1">
      <protection hidden="1"/>
    </xf>
    <xf numFmtId="1" fontId="0" fillId="0" borderId="0" xfId="0" applyNumberFormat="1" applyProtection="1">
      <protection hidden="1"/>
    </xf>
    <xf numFmtId="0" fontId="0" fillId="0" borderId="0" xfId="1" applyNumberFormat="1" applyFont="1" applyProtection="1">
      <protection hidden="1"/>
    </xf>
    <xf numFmtId="173" fontId="0" fillId="0" borderId="0" xfId="1" applyNumberFormat="1" applyFont="1" applyProtection="1">
      <protection hidden="1"/>
    </xf>
    <xf numFmtId="181" fontId="42" fillId="5" borderId="0" xfId="0" applyNumberFormat="1" applyFont="1" applyFill="1"/>
    <xf numFmtId="0" fontId="18" fillId="5" borderId="0" xfId="0" applyFont="1" applyFill="1" applyProtection="1">
      <protection hidden="1"/>
    </xf>
    <xf numFmtId="181" fontId="18" fillId="5" borderId="0" xfId="0" applyNumberFormat="1" applyFont="1" applyFill="1" applyProtection="1">
      <protection hidden="1"/>
    </xf>
    <xf numFmtId="181" fontId="18" fillId="5" borderId="0" xfId="1" applyNumberFormat="1" applyFont="1" applyFill="1" applyProtection="1">
      <protection hidden="1"/>
    </xf>
    <xf numFmtId="0" fontId="18" fillId="5" borderId="0" xfId="0" applyFont="1" applyFill="1" applyAlignment="1" applyProtection="1">
      <alignment horizontal="left" vertical="center" wrapText="1"/>
      <protection hidden="1"/>
    </xf>
    <xf numFmtId="0" fontId="18" fillId="5" borderId="0" xfId="0" applyFont="1" applyFill="1" applyAlignment="1" applyProtection="1">
      <alignment horizontal="center" vertical="center"/>
      <protection hidden="1"/>
    </xf>
    <xf numFmtId="0" fontId="46" fillId="5" borderId="0" xfId="0" applyFont="1" applyFill="1" applyProtection="1">
      <protection hidden="1"/>
    </xf>
    <xf numFmtId="181" fontId="18" fillId="5" borderId="0" xfId="0" applyNumberFormat="1" applyFont="1" applyFill="1" applyAlignment="1" applyProtection="1">
      <alignment horizontal="left" vertical="center" wrapText="1"/>
      <protection hidden="1"/>
    </xf>
    <xf numFmtId="181" fontId="18" fillId="5" borderId="0" xfId="0" applyNumberFormat="1" applyFont="1" applyFill="1" applyAlignment="1" applyProtection="1">
      <alignment horizontal="center" vertical="center"/>
      <protection hidden="1"/>
    </xf>
    <xf numFmtId="0" fontId="18" fillId="0" borderId="0" xfId="0" applyFont="1" applyAlignment="1" applyProtection="1">
      <alignment horizontal="center"/>
      <protection hidden="1"/>
    </xf>
    <xf numFmtId="14" fontId="18" fillId="0" borderId="0" xfId="0" applyNumberFormat="1" applyFont="1" applyAlignment="1" applyProtection="1">
      <alignment horizontal="center"/>
      <protection hidden="1"/>
    </xf>
    <xf numFmtId="3" fontId="18" fillId="0" borderId="0" xfId="1" applyNumberFormat="1" applyFont="1" applyFill="1" applyBorder="1" applyAlignment="1" applyProtection="1">
      <alignment horizontal="center"/>
      <protection locked="0"/>
    </xf>
    <xf numFmtId="3" fontId="18" fillId="0" borderId="22" xfId="0" applyNumberFormat="1" applyFont="1" applyBorder="1" applyAlignment="1" applyProtection="1">
      <alignment horizontal="center"/>
      <protection locked="0"/>
    </xf>
    <xf numFmtId="3" fontId="18" fillId="0" borderId="0" xfId="0" applyNumberFormat="1" applyFont="1" applyAlignment="1" applyProtection="1">
      <alignment horizontal="center"/>
      <protection locked="0"/>
    </xf>
    <xf numFmtId="3" fontId="46" fillId="0" borderId="0" xfId="0" applyNumberFormat="1" applyFont="1" applyAlignment="1" applyProtection="1">
      <alignment horizontal="center"/>
      <protection locked="0"/>
    </xf>
    <xf numFmtId="0" fontId="18" fillId="0" borderId="0" xfId="1" applyNumberFormat="1" applyFont="1" applyProtection="1">
      <protection hidden="1"/>
    </xf>
    <xf numFmtId="0" fontId="60" fillId="4" borderId="0" xfId="0" applyFont="1" applyFill="1" applyProtection="1">
      <protection hidden="1"/>
    </xf>
    <xf numFmtId="0" fontId="49" fillId="4" borderId="0" xfId="0" applyFont="1" applyFill="1" applyProtection="1">
      <protection hidden="1"/>
    </xf>
    <xf numFmtId="0" fontId="60" fillId="4" borderId="1" xfId="0" applyFont="1" applyFill="1" applyBorder="1" applyProtection="1">
      <protection hidden="1"/>
    </xf>
    <xf numFmtId="0" fontId="60" fillId="4" borderId="1" xfId="0" applyFont="1" applyFill="1" applyBorder="1" applyAlignment="1" applyProtection="1">
      <alignment horizontal="center"/>
      <protection hidden="1"/>
    </xf>
    <xf numFmtId="17" fontId="60" fillId="4" borderId="0" xfId="0" applyNumberFormat="1" applyFont="1" applyFill="1" applyAlignment="1" applyProtection="1">
      <alignment horizontal="center"/>
      <protection hidden="1"/>
    </xf>
    <xf numFmtId="0" fontId="60" fillId="4" borderId="0" xfId="0" applyFont="1" applyFill="1" applyAlignment="1" applyProtection="1">
      <alignment horizontal="center"/>
      <protection hidden="1"/>
    </xf>
    <xf numFmtId="172" fontId="65" fillId="0" borderId="0" xfId="0" applyNumberFormat="1" applyFont="1" applyProtection="1">
      <protection hidden="1"/>
    </xf>
    <xf numFmtId="172" fontId="18" fillId="0" borderId="0" xfId="0" applyNumberFormat="1" applyFont="1" applyProtection="1">
      <protection hidden="1"/>
    </xf>
    <xf numFmtId="17" fontId="65" fillId="0" borderId="0" xfId="0" applyNumberFormat="1" applyFont="1" applyAlignment="1" applyProtection="1">
      <alignment horizontal="center"/>
      <protection hidden="1"/>
    </xf>
    <xf numFmtId="183" fontId="38" fillId="2" borderId="0" xfId="0" applyNumberFormat="1" applyFont="1" applyFill="1" applyAlignment="1" applyProtection="1">
      <alignment horizontal="center"/>
      <protection hidden="1"/>
    </xf>
    <xf numFmtId="172" fontId="38" fillId="0" borderId="0" xfId="0" applyNumberFormat="1" applyFont="1" applyProtection="1">
      <protection hidden="1"/>
    </xf>
    <xf numFmtId="186" fontId="18" fillId="0" borderId="0" xfId="0" applyNumberFormat="1" applyFont="1" applyProtection="1">
      <protection hidden="1"/>
    </xf>
    <xf numFmtId="186" fontId="43" fillId="2" borderId="0" xfId="0" applyNumberFormat="1" applyFont="1" applyFill="1" applyProtection="1">
      <protection hidden="1"/>
    </xf>
    <xf numFmtId="0" fontId="38" fillId="0" borderId="3" xfId="0" applyFont="1" applyBorder="1" applyProtection="1">
      <protection hidden="1"/>
    </xf>
    <xf numFmtId="186" fontId="38" fillId="0" borderId="3" xfId="0" applyNumberFormat="1" applyFont="1" applyBorder="1" applyProtection="1">
      <protection hidden="1"/>
    </xf>
    <xf numFmtId="186" fontId="38" fillId="2" borderId="3" xfId="0" applyNumberFormat="1" applyFont="1" applyFill="1" applyBorder="1" applyProtection="1">
      <protection hidden="1"/>
    </xf>
    <xf numFmtId="184" fontId="18" fillId="0" borderId="0" xfId="0" applyNumberFormat="1" applyFont="1" applyProtection="1">
      <protection hidden="1"/>
    </xf>
    <xf numFmtId="184" fontId="38" fillId="2" borderId="0" xfId="0" applyNumberFormat="1" applyFont="1" applyFill="1" applyAlignment="1" applyProtection="1">
      <alignment horizontal="center"/>
      <protection hidden="1"/>
    </xf>
    <xf numFmtId="186" fontId="31" fillId="2" borderId="3" xfId="0" applyNumberFormat="1" applyFont="1" applyFill="1" applyBorder="1" applyProtection="1">
      <protection hidden="1"/>
    </xf>
    <xf numFmtId="0" fontId="68" fillId="0" borderId="0" xfId="0" applyFont="1" applyAlignment="1" applyProtection="1">
      <alignment horizontal="left"/>
      <protection hidden="1"/>
    </xf>
    <xf numFmtId="0" fontId="69" fillId="0" borderId="0" xfId="0" applyFont="1" applyAlignment="1" applyProtection="1">
      <alignment horizontal="center"/>
      <protection hidden="1"/>
    </xf>
    <xf numFmtId="186" fontId="38" fillId="2" borderId="0" xfId="0" applyNumberFormat="1" applyFont="1" applyFill="1" applyAlignment="1" applyProtection="1">
      <alignment horizontal="center"/>
      <protection hidden="1"/>
    </xf>
    <xf numFmtId="186" fontId="38" fillId="0" borderId="0" xfId="0" applyNumberFormat="1" applyFont="1" applyProtection="1">
      <protection hidden="1"/>
    </xf>
    <xf numFmtId="186" fontId="31" fillId="2" borderId="0" xfId="0" applyNumberFormat="1" applyFont="1" applyFill="1" applyProtection="1">
      <protection hidden="1"/>
    </xf>
    <xf numFmtId="187" fontId="47" fillId="0" borderId="0" xfId="2" applyNumberFormat="1" applyFont="1" applyFill="1" applyBorder="1" applyProtection="1">
      <protection hidden="1"/>
    </xf>
    <xf numFmtId="168" fontId="70" fillId="0" borderId="3" xfId="0" applyNumberFormat="1" applyFont="1" applyBorder="1" applyProtection="1">
      <protection hidden="1"/>
    </xf>
    <xf numFmtId="0" fontId="71" fillId="0" borderId="0" xfId="0" applyFont="1" applyAlignment="1" applyProtection="1">
      <alignment wrapText="1"/>
      <protection hidden="1"/>
    </xf>
    <xf numFmtId="0" fontId="72" fillId="0" borderId="0" xfId="0" applyFont="1" applyAlignment="1" applyProtection="1">
      <alignment horizontal="center"/>
      <protection hidden="1"/>
    </xf>
    <xf numFmtId="185" fontId="47" fillId="0" borderId="0" xfId="2" applyNumberFormat="1" applyFont="1" applyFill="1" applyBorder="1" applyProtection="1">
      <protection hidden="1"/>
    </xf>
    <xf numFmtId="0" fontId="68" fillId="0" borderId="0" xfId="0" applyFont="1" applyAlignment="1" applyProtection="1">
      <alignment horizontal="left" indent="1"/>
      <protection hidden="1"/>
    </xf>
    <xf numFmtId="186" fontId="43" fillId="2" borderId="0" xfId="0" applyNumberFormat="1" applyFont="1" applyFill="1" applyAlignment="1" applyProtection="1">
      <alignment horizontal="right"/>
      <protection hidden="1"/>
    </xf>
    <xf numFmtId="186" fontId="18" fillId="2" borderId="0" xfId="0" applyNumberFormat="1" applyFont="1" applyFill="1" applyProtection="1">
      <protection hidden="1"/>
    </xf>
    <xf numFmtId="186" fontId="38" fillId="2" borderId="0" xfId="0" applyNumberFormat="1" applyFont="1" applyFill="1" applyProtection="1">
      <protection hidden="1"/>
    </xf>
    <xf numFmtId="188" fontId="47" fillId="0" borderId="0" xfId="0" applyNumberFormat="1" applyFont="1" applyProtection="1">
      <protection hidden="1"/>
    </xf>
    <xf numFmtId="188" fontId="47" fillId="2" borderId="0" xfId="0" applyNumberFormat="1" applyFont="1" applyFill="1" applyProtection="1">
      <protection hidden="1"/>
    </xf>
    <xf numFmtId="0" fontId="69" fillId="0" borderId="1" xfId="0" applyFont="1" applyBorder="1" applyAlignment="1" applyProtection="1">
      <alignment horizontal="center"/>
      <protection hidden="1"/>
    </xf>
    <xf numFmtId="0" fontId="46" fillId="0" borderId="0" xfId="26" applyFont="1" applyAlignment="1" applyProtection="1">
      <alignment horizontal="left" vertical="center" readingOrder="1"/>
      <protection hidden="1"/>
    </xf>
    <xf numFmtId="0" fontId="46" fillId="0" borderId="0" xfId="26" applyFont="1" applyProtection="1">
      <protection hidden="1"/>
    </xf>
    <xf numFmtId="0" fontId="60" fillId="4" borderId="0" xfId="0" applyFont="1" applyFill="1" applyAlignment="1" applyProtection="1">
      <alignment horizontal="centerContinuous"/>
      <protection hidden="1"/>
    </xf>
    <xf numFmtId="0" fontId="64" fillId="4" borderId="0" xfId="0" applyFont="1" applyFill="1" applyAlignment="1" applyProtection="1">
      <alignment horizontal="centerContinuous"/>
      <protection hidden="1"/>
    </xf>
    <xf numFmtId="0" fontId="49" fillId="4" borderId="0" xfId="0" applyFont="1" applyFill="1" applyAlignment="1" applyProtection="1">
      <alignment horizontal="centerContinuous"/>
      <protection hidden="1"/>
    </xf>
    <xf numFmtId="14" fontId="60" fillId="4" borderId="0" xfId="0" applyNumberFormat="1" applyFont="1" applyFill="1" applyAlignment="1" applyProtection="1">
      <alignment horizontal="center"/>
      <protection hidden="1"/>
    </xf>
    <xf numFmtId="0" fontId="31" fillId="0" borderId="0" xfId="0" applyFont="1" applyProtection="1">
      <protection hidden="1"/>
    </xf>
    <xf numFmtId="3" fontId="46" fillId="0" borderId="4" xfId="0" applyNumberFormat="1" applyFont="1" applyBorder="1" applyAlignment="1" applyProtection="1">
      <alignment horizontal="center"/>
      <protection hidden="1"/>
    </xf>
    <xf numFmtId="4" fontId="18" fillId="8" borderId="0" xfId="0" applyNumberFormat="1" applyFont="1" applyFill="1" applyAlignment="1" applyProtection="1">
      <alignment horizontal="center"/>
      <protection locked="0"/>
    </xf>
    <xf numFmtId="4" fontId="18" fillId="6" borderId="0" xfId="0" applyNumberFormat="1" applyFont="1" applyFill="1" applyAlignment="1" applyProtection="1">
      <alignment horizontal="center"/>
      <protection locked="0"/>
    </xf>
    <xf numFmtId="179" fontId="43" fillId="6" borderId="0" xfId="1" applyNumberFormat="1" applyFont="1" applyFill="1" applyBorder="1" applyAlignment="1" applyProtection="1">
      <alignment horizontal="center" vertical="center"/>
      <protection locked="0"/>
    </xf>
    <xf numFmtId="179" fontId="43" fillId="8" borderId="0" xfId="1" applyNumberFormat="1" applyFont="1" applyFill="1" applyBorder="1" applyAlignment="1" applyProtection="1">
      <alignment horizontal="center" vertical="center"/>
      <protection locked="0"/>
    </xf>
    <xf numFmtId="0" fontId="44" fillId="7" borderId="13" xfId="0" applyFont="1" applyFill="1" applyBorder="1"/>
    <xf numFmtId="0" fontId="47" fillId="5" borderId="10" xfId="0" applyFont="1" applyFill="1" applyBorder="1" applyAlignment="1">
      <alignment horizontal="left" indent="2"/>
    </xf>
    <xf numFmtId="0" fontId="31" fillId="5" borderId="11" xfId="0" applyFont="1" applyFill="1" applyBorder="1"/>
    <xf numFmtId="181" fontId="1" fillId="0" borderId="20" xfId="12" applyNumberFormat="1" applyFont="1" applyBorder="1"/>
    <xf numFmtId="181" fontId="1" fillId="0" borderId="14" xfId="12" applyNumberFormat="1" applyFont="1" applyBorder="1"/>
    <xf numFmtId="181" fontId="1" fillId="0" borderId="13" xfId="12" applyNumberFormat="1" applyFont="1" applyBorder="1"/>
    <xf numFmtId="0" fontId="60" fillId="4" borderId="26" xfId="0" applyFont="1" applyFill="1" applyBorder="1" applyAlignment="1" applyProtection="1">
      <alignment horizontal="centerContinuous"/>
      <protection hidden="1"/>
    </xf>
    <xf numFmtId="14" fontId="60" fillId="4" borderId="26" xfId="0" applyNumberFormat="1" applyFont="1" applyFill="1" applyBorder="1" applyAlignment="1" applyProtection="1">
      <alignment horizontal="center"/>
      <protection hidden="1"/>
    </xf>
    <xf numFmtId="0" fontId="60" fillId="4" borderId="26" xfId="0" applyFont="1" applyFill="1" applyBorder="1" applyProtection="1">
      <protection hidden="1"/>
    </xf>
    <xf numFmtId="0" fontId="16" fillId="4" borderId="0" xfId="0" applyFont="1" applyFill="1" applyProtection="1">
      <protection locked="0"/>
    </xf>
    <xf numFmtId="0" fontId="17" fillId="4" borderId="0" xfId="0" applyFont="1" applyFill="1" applyAlignment="1" applyProtection="1">
      <alignment horizontal="center"/>
      <protection locked="0"/>
    </xf>
    <xf numFmtId="0" fontId="17" fillId="4" borderId="0" xfId="0" applyFont="1" applyFill="1" applyProtection="1">
      <protection locked="0"/>
    </xf>
    <xf numFmtId="0" fontId="17" fillId="0" borderId="0" xfId="0" applyFont="1" applyProtection="1">
      <protection locked="0"/>
    </xf>
    <xf numFmtId="0" fontId="20" fillId="0" borderId="0" xfId="0" applyFont="1" applyProtection="1">
      <protection locked="0"/>
    </xf>
    <xf numFmtId="0" fontId="58" fillId="7" borderId="0" xfId="0" applyFont="1" applyFill="1" applyProtection="1">
      <protection locked="0"/>
    </xf>
    <xf numFmtId="0" fontId="20" fillId="0" borderId="0" xfId="0" applyFont="1" applyAlignment="1" applyProtection="1">
      <alignment horizontal="center"/>
      <protection locked="0"/>
    </xf>
    <xf numFmtId="3" fontId="9" fillId="0" borderId="0" xfId="0" applyNumberFormat="1" applyFont="1" applyProtection="1">
      <protection locked="0"/>
    </xf>
    <xf numFmtId="0" fontId="60" fillId="4" borderId="0" xfId="0" applyFont="1" applyFill="1" applyProtection="1">
      <protection locked="0"/>
    </xf>
    <xf numFmtId="0" fontId="49" fillId="4" borderId="0" xfId="0" applyFont="1" applyFill="1" applyAlignment="1" applyProtection="1">
      <alignment horizontal="center"/>
      <protection locked="0"/>
    </xf>
    <xf numFmtId="0" fontId="49" fillId="4" borderId="0" xfId="0" applyFont="1" applyFill="1" applyProtection="1">
      <protection locked="0"/>
    </xf>
    <xf numFmtId="0" fontId="60" fillId="4" borderId="23" xfId="0" applyFont="1" applyFill="1" applyBorder="1" applyAlignment="1" applyProtection="1">
      <alignment horizontal="centerContinuous"/>
      <protection locked="0"/>
    </xf>
    <xf numFmtId="0" fontId="16" fillId="0" borderId="0" xfId="0" applyFont="1" applyAlignment="1" applyProtection="1">
      <alignment horizontal="centerContinuous"/>
      <protection locked="0"/>
    </xf>
    <xf numFmtId="0" fontId="60" fillId="4" borderId="1" xfId="0" applyFont="1" applyFill="1" applyBorder="1" applyProtection="1">
      <protection locked="0"/>
    </xf>
    <xf numFmtId="0" fontId="60" fillId="4" borderId="1" xfId="0" applyFont="1" applyFill="1" applyBorder="1" applyAlignment="1" applyProtection="1">
      <alignment horizontal="center"/>
      <protection locked="0"/>
    </xf>
    <xf numFmtId="17" fontId="60" fillId="4" borderId="0" xfId="0" applyNumberFormat="1" applyFont="1" applyFill="1" applyAlignment="1" applyProtection="1">
      <alignment horizontal="center"/>
      <protection locked="0"/>
    </xf>
    <xf numFmtId="0" fontId="16" fillId="0" borderId="0" xfId="0" applyFont="1" applyAlignment="1" applyProtection="1">
      <alignment horizontal="center"/>
      <protection locked="0"/>
    </xf>
    <xf numFmtId="0" fontId="0" fillId="0" borderId="0" xfId="0" applyProtection="1">
      <protection locked="0"/>
    </xf>
    <xf numFmtId="0" fontId="65" fillId="0" borderId="0" xfId="0" applyFont="1" applyAlignment="1" applyProtection="1">
      <alignment horizontal="center"/>
      <protection locked="0"/>
    </xf>
    <xf numFmtId="0" fontId="65" fillId="0" borderId="0" xfId="0" applyFont="1" applyProtection="1">
      <protection locked="0"/>
    </xf>
    <xf numFmtId="172" fontId="18" fillId="0" borderId="0" xfId="0" applyNumberFormat="1" applyFont="1" applyProtection="1">
      <protection locked="0"/>
    </xf>
    <xf numFmtId="183" fontId="32" fillId="0" borderId="0" xfId="0" applyNumberFormat="1" applyFont="1" applyAlignment="1" applyProtection="1">
      <alignment horizontal="center"/>
      <protection locked="0"/>
    </xf>
    <xf numFmtId="0" fontId="66" fillId="0" borderId="0" xfId="0" applyFont="1" applyAlignment="1" applyProtection="1">
      <alignment horizontal="center"/>
      <protection locked="0"/>
    </xf>
    <xf numFmtId="0" fontId="18" fillId="0" borderId="0" xfId="0" applyFont="1" applyProtection="1">
      <protection locked="0"/>
    </xf>
    <xf numFmtId="172" fontId="38" fillId="0" borderId="0" xfId="0" applyNumberFormat="1" applyFont="1" applyProtection="1">
      <protection locked="0"/>
    </xf>
    <xf numFmtId="172" fontId="33" fillId="0" borderId="0" xfId="0" applyNumberFormat="1" applyFont="1" applyProtection="1">
      <protection locked="0"/>
    </xf>
    <xf numFmtId="0" fontId="31" fillId="0" borderId="3" xfId="0" applyFont="1" applyBorder="1" applyProtection="1">
      <protection locked="0"/>
    </xf>
    <xf numFmtId="172" fontId="32" fillId="0" borderId="0" xfId="0" applyNumberFormat="1" applyFont="1" applyProtection="1">
      <protection locked="0"/>
    </xf>
    <xf numFmtId="0" fontId="18" fillId="0" borderId="0" xfId="0" applyFont="1" applyAlignment="1" applyProtection="1">
      <alignment horizontal="center"/>
      <protection locked="0"/>
    </xf>
    <xf numFmtId="0" fontId="31" fillId="0" borderId="0" xfId="0" applyFont="1" applyProtection="1">
      <protection locked="0"/>
    </xf>
    <xf numFmtId="172" fontId="22" fillId="0" borderId="0" xfId="0" applyNumberFormat="1" applyFont="1" applyProtection="1">
      <protection locked="0"/>
    </xf>
    <xf numFmtId="9" fontId="34" fillId="0" borderId="0" xfId="2" applyFont="1" applyFill="1" applyProtection="1">
      <protection locked="0"/>
    </xf>
    <xf numFmtId="172" fontId="20" fillId="0" borderId="0" xfId="0" applyNumberFormat="1" applyFont="1" applyProtection="1">
      <protection locked="0"/>
    </xf>
    <xf numFmtId="0" fontId="20" fillId="0" borderId="0" xfId="2" applyNumberFormat="1" applyFont="1" applyProtection="1">
      <protection locked="0"/>
    </xf>
    <xf numFmtId="172" fontId="32" fillId="0" borderId="0" xfId="0" applyNumberFormat="1" applyFont="1" applyAlignment="1" applyProtection="1">
      <alignment horizontal="center"/>
      <protection locked="0"/>
    </xf>
    <xf numFmtId="0" fontId="32" fillId="0" borderId="0" xfId="0" applyFont="1" applyProtection="1">
      <protection locked="0"/>
    </xf>
    <xf numFmtId="178" fontId="20" fillId="0" borderId="0" xfId="0" applyNumberFormat="1" applyFont="1" applyProtection="1">
      <protection locked="0"/>
    </xf>
    <xf numFmtId="0" fontId="32" fillId="0" borderId="0" xfId="0" applyFont="1" applyAlignment="1" applyProtection="1">
      <alignment horizontal="center"/>
      <protection locked="0"/>
    </xf>
    <xf numFmtId="176" fontId="34" fillId="0" borderId="0" xfId="0" applyNumberFormat="1" applyFont="1" applyProtection="1">
      <protection locked="0"/>
    </xf>
    <xf numFmtId="172" fontId="33" fillId="0" borderId="0" xfId="0" applyNumberFormat="1" applyFont="1" applyAlignment="1" applyProtection="1">
      <alignment horizontal="right"/>
      <protection locked="0"/>
    </xf>
    <xf numFmtId="3" fontId="32" fillId="0" borderId="0" xfId="0" applyNumberFormat="1" applyFont="1" applyProtection="1">
      <protection locked="0"/>
    </xf>
    <xf numFmtId="172" fontId="0" fillId="0" borderId="0" xfId="0" applyNumberFormat="1" applyProtection="1">
      <protection locked="0"/>
    </xf>
    <xf numFmtId="3" fontId="20" fillId="0" borderId="0" xfId="0" applyNumberFormat="1" applyFont="1" applyProtection="1">
      <protection locked="0"/>
    </xf>
    <xf numFmtId="187" fontId="47" fillId="2" borderId="0" xfId="2" applyNumberFormat="1" applyFont="1" applyFill="1" applyProtection="1">
      <protection hidden="1"/>
    </xf>
    <xf numFmtId="185" fontId="47" fillId="2" borderId="0" xfId="2" applyNumberFormat="1" applyFont="1" applyFill="1" applyProtection="1">
      <protection hidden="1"/>
    </xf>
    <xf numFmtId="0" fontId="64" fillId="4" borderId="24" xfId="0" applyFont="1" applyFill="1" applyBorder="1" applyAlignment="1" applyProtection="1">
      <alignment horizontal="centerContinuous"/>
      <protection hidden="1"/>
    </xf>
    <xf numFmtId="0" fontId="64" fillId="4" borderId="25" xfId="0" applyFont="1" applyFill="1" applyBorder="1" applyAlignment="1" applyProtection="1">
      <alignment horizontal="centerContinuous"/>
      <protection hidden="1"/>
    </xf>
    <xf numFmtId="0" fontId="44" fillId="4" borderId="0" xfId="0" applyFont="1" applyFill="1" applyAlignment="1" applyProtection="1">
      <alignment horizontal="centerContinuous"/>
      <protection hidden="1"/>
    </xf>
    <xf numFmtId="0" fontId="64" fillId="4" borderId="23" xfId="0" applyFont="1" applyFill="1" applyBorder="1" applyAlignment="1" applyProtection="1">
      <alignment horizontal="centerContinuous"/>
      <protection hidden="1"/>
    </xf>
    <xf numFmtId="0" fontId="60" fillId="4" borderId="24" xfId="0" applyFont="1" applyFill="1" applyBorder="1" applyAlignment="1" applyProtection="1">
      <alignment horizontal="centerContinuous"/>
      <protection hidden="1"/>
    </xf>
    <xf numFmtId="0" fontId="60" fillId="4" borderId="25" xfId="0" applyFont="1" applyFill="1" applyBorder="1" applyAlignment="1" applyProtection="1">
      <alignment horizontal="centerContinuous"/>
      <protection hidden="1"/>
    </xf>
    <xf numFmtId="0" fontId="64" fillId="4" borderId="0" xfId="0" applyFont="1" applyFill="1" applyProtection="1">
      <protection locked="0"/>
    </xf>
    <xf numFmtId="0" fontId="73" fillId="4" borderId="1" xfId="0" applyFont="1" applyFill="1" applyBorder="1" applyAlignment="1" applyProtection="1">
      <alignment horizontal="center"/>
      <protection locked="0"/>
    </xf>
    <xf numFmtId="0" fontId="54" fillId="0" borderId="0" xfId="0" applyFont="1" applyAlignment="1" applyProtection="1">
      <alignment horizontal="center"/>
      <protection locked="0"/>
    </xf>
    <xf numFmtId="0" fontId="75" fillId="0" borderId="0" xfId="0" applyFont="1" applyProtection="1">
      <protection locked="0"/>
    </xf>
    <xf numFmtId="0" fontId="0" fillId="0" borderId="0" xfId="0" applyAlignment="1" applyProtection="1">
      <alignment horizontal="center"/>
      <protection locked="0"/>
    </xf>
    <xf numFmtId="0" fontId="77" fillId="0" borderId="0" xfId="0" applyFont="1" applyProtection="1">
      <protection locked="0"/>
    </xf>
    <xf numFmtId="4" fontId="78" fillId="0" borderId="0" xfId="0" applyNumberFormat="1" applyFont="1" applyProtection="1">
      <protection locked="0"/>
    </xf>
    <xf numFmtId="4" fontId="78" fillId="0" borderId="1" xfId="0" applyNumberFormat="1" applyFont="1" applyBorder="1" applyProtection="1">
      <protection locked="0"/>
    </xf>
    <xf numFmtId="0" fontId="80" fillId="0" borderId="0" xfId="0" applyFont="1" applyProtection="1">
      <protection locked="0"/>
    </xf>
    <xf numFmtId="0" fontId="81" fillId="0" borderId="0" xfId="0" applyFont="1" applyProtection="1">
      <protection locked="0"/>
    </xf>
    <xf numFmtId="0" fontId="81" fillId="0" borderId="1" xfId="0" applyFont="1" applyBorder="1" applyProtection="1">
      <protection locked="0"/>
    </xf>
    <xf numFmtId="0" fontId="80" fillId="0" borderId="8" xfId="0" applyFont="1" applyBorder="1" applyProtection="1">
      <protection locked="0"/>
    </xf>
    <xf numFmtId="172" fontId="31" fillId="0" borderId="3" xfId="0" applyNumberFormat="1" applyFont="1" applyBorder="1" applyProtection="1">
      <protection locked="0"/>
    </xf>
    <xf numFmtId="0" fontId="18" fillId="0" borderId="8" xfId="0" applyFont="1" applyBorder="1" applyProtection="1">
      <protection locked="0"/>
    </xf>
    <xf numFmtId="175" fontId="0" fillId="0" borderId="0" xfId="0" applyNumberFormat="1" applyProtection="1">
      <protection locked="0"/>
    </xf>
    <xf numFmtId="0" fontId="18" fillId="0" borderId="3" xfId="0" applyFont="1" applyBorder="1" applyProtection="1">
      <protection locked="0"/>
    </xf>
    <xf numFmtId="0" fontId="56" fillId="0" borderId="0" xfId="0" applyFont="1" applyProtection="1">
      <protection locked="0"/>
    </xf>
    <xf numFmtId="172" fontId="56" fillId="0" borderId="0" xfId="0" applyNumberFormat="1" applyFont="1" applyAlignment="1" applyProtection="1">
      <alignment horizontal="center"/>
      <protection locked="0"/>
    </xf>
    <xf numFmtId="0" fontId="18" fillId="0" borderId="18" xfId="0" applyFont="1" applyBorder="1" applyProtection="1">
      <protection locked="0"/>
    </xf>
    <xf numFmtId="0" fontId="75" fillId="0" borderId="0" xfId="0" applyFont="1" applyProtection="1">
      <protection hidden="1"/>
    </xf>
    <xf numFmtId="181" fontId="46" fillId="2" borderId="0" xfId="0" applyNumberFormat="1" applyFont="1" applyFill="1" applyAlignment="1" applyProtection="1">
      <alignment horizontal="center"/>
      <protection hidden="1"/>
    </xf>
    <xf numFmtId="172" fontId="46" fillId="0" borderId="0" xfId="0" applyNumberFormat="1" applyFont="1" applyProtection="1">
      <protection hidden="1"/>
    </xf>
    <xf numFmtId="186" fontId="46" fillId="0" borderId="0" xfId="0" applyNumberFormat="1" applyFont="1" applyProtection="1">
      <protection hidden="1"/>
    </xf>
    <xf numFmtId="186" fontId="46" fillId="2" borderId="0" xfId="0" applyNumberFormat="1" applyFont="1" applyFill="1" applyProtection="1">
      <protection hidden="1"/>
    </xf>
    <xf numFmtId="186" fontId="46" fillId="0" borderId="1" xfId="0" applyNumberFormat="1" applyFont="1" applyBorder="1" applyProtection="1">
      <protection hidden="1"/>
    </xf>
    <xf numFmtId="186" fontId="31" fillId="0" borderId="0" xfId="0" applyNumberFormat="1" applyFont="1" applyProtection="1">
      <protection hidden="1"/>
    </xf>
    <xf numFmtId="186" fontId="46" fillId="2" borderId="0" xfId="0" applyNumberFormat="1" applyFont="1" applyFill="1" applyAlignment="1" applyProtection="1">
      <alignment horizontal="center"/>
      <protection hidden="1"/>
    </xf>
    <xf numFmtId="186" fontId="31" fillId="0" borderId="3" xfId="0" applyNumberFormat="1" applyFont="1" applyBorder="1" applyProtection="1">
      <protection hidden="1"/>
    </xf>
    <xf numFmtId="186" fontId="43" fillId="0" borderId="0" xfId="0" applyNumberFormat="1" applyFont="1" applyProtection="1">
      <protection hidden="1"/>
    </xf>
    <xf numFmtId="186" fontId="43" fillId="0" borderId="1" xfId="0" applyNumberFormat="1" applyFont="1" applyBorder="1" applyProtection="1">
      <protection hidden="1"/>
    </xf>
    <xf numFmtId="186" fontId="46" fillId="2" borderId="1" xfId="0" applyNumberFormat="1" applyFont="1" applyFill="1" applyBorder="1" applyProtection="1">
      <protection hidden="1"/>
    </xf>
    <xf numFmtId="186" fontId="46" fillId="0" borderId="8" xfId="0" applyNumberFormat="1" applyFont="1" applyBorder="1" applyProtection="1">
      <protection hidden="1"/>
    </xf>
    <xf numFmtId="0" fontId="22" fillId="0" borderId="0" xfId="0" applyFont="1" applyAlignment="1" applyProtection="1">
      <alignment horizontal="center"/>
      <protection hidden="1"/>
    </xf>
    <xf numFmtId="186" fontId="0" fillId="0" borderId="0" xfId="0" applyNumberFormat="1" applyProtection="1">
      <protection hidden="1"/>
    </xf>
    <xf numFmtId="186" fontId="45" fillId="0" borderId="3" xfId="0" applyNumberFormat="1" applyFont="1" applyBorder="1" applyProtection="1">
      <protection hidden="1"/>
    </xf>
    <xf numFmtId="186" fontId="45" fillId="0" borderId="0" xfId="0" applyNumberFormat="1" applyFont="1" applyProtection="1">
      <protection hidden="1"/>
    </xf>
    <xf numFmtId="186" fontId="46" fillId="5" borderId="0" xfId="0" applyNumberFormat="1" applyFont="1" applyFill="1" applyProtection="1">
      <protection hidden="1"/>
    </xf>
    <xf numFmtId="186" fontId="45" fillId="2" borderId="3" xfId="0" applyNumberFormat="1" applyFont="1" applyFill="1" applyBorder="1" applyProtection="1">
      <protection hidden="1"/>
    </xf>
    <xf numFmtId="186" fontId="45" fillId="0" borderId="18" xfId="0" applyNumberFormat="1" applyFont="1" applyBorder="1" applyProtection="1">
      <protection hidden="1"/>
    </xf>
    <xf numFmtId="186" fontId="45" fillId="2" borderId="18" xfId="0" applyNumberFormat="1" applyFont="1" applyFill="1" applyBorder="1" applyProtection="1">
      <protection hidden="1"/>
    </xf>
    <xf numFmtId="0" fontId="18" fillId="7" borderId="0" xfId="0" applyFont="1" applyFill="1"/>
    <xf numFmtId="167" fontId="49" fillId="7" borderId="0" xfId="0" applyNumberFormat="1" applyFont="1" applyFill="1"/>
    <xf numFmtId="167" fontId="49" fillId="7" borderId="0" xfId="0" applyNumberFormat="1" applyFont="1" applyFill="1" applyAlignment="1">
      <alignment horizontal="center"/>
    </xf>
    <xf numFmtId="167" fontId="59" fillId="7" borderId="0" xfId="0" applyNumberFormat="1" applyFont="1" applyFill="1" applyAlignment="1">
      <alignment horizontal="centerContinuous"/>
    </xf>
    <xf numFmtId="0" fontId="60" fillId="0" borderId="0" xfId="0" applyFont="1"/>
    <xf numFmtId="0" fontId="58" fillId="7" borderId="0" xfId="0" applyFont="1" applyFill="1" applyAlignment="1">
      <alignment vertical="center"/>
    </xf>
    <xf numFmtId="0" fontId="60" fillId="5" borderId="0" xfId="0" applyFont="1" applyFill="1"/>
    <xf numFmtId="167" fontId="49" fillId="5" borderId="0" xfId="0" applyNumberFormat="1" applyFont="1" applyFill="1"/>
    <xf numFmtId="167" fontId="49" fillId="5" borderId="0" xfId="0" applyNumberFormat="1" applyFont="1" applyFill="1" applyAlignment="1">
      <alignment horizontal="center"/>
    </xf>
    <xf numFmtId="167" fontId="59" fillId="5" borderId="0" xfId="0" applyNumberFormat="1" applyFont="1" applyFill="1" applyAlignment="1">
      <alignment horizontal="centerContinuous"/>
    </xf>
    <xf numFmtId="0" fontId="60" fillId="7" borderId="0" xfId="0" applyFont="1" applyFill="1"/>
    <xf numFmtId="0" fontId="60" fillId="2" borderId="0" xfId="0" applyFont="1" applyFill="1"/>
    <xf numFmtId="167" fontId="49" fillId="2" borderId="0" xfId="0" applyNumberFormat="1" applyFont="1" applyFill="1"/>
    <xf numFmtId="167" fontId="45" fillId="2" borderId="0" xfId="0" applyNumberFormat="1" applyFont="1" applyFill="1" applyAlignment="1">
      <alignment horizontal="left" vertical="top"/>
    </xf>
    <xf numFmtId="167" fontId="46" fillId="2" borderId="0" xfId="0" applyNumberFormat="1" applyFont="1" applyFill="1" applyAlignment="1">
      <alignment horizontal="left" vertical="top" wrapText="1"/>
    </xf>
    <xf numFmtId="167" fontId="46" fillId="2" borderId="0" xfId="0" applyNumberFormat="1" applyFont="1" applyFill="1" applyAlignment="1">
      <alignment horizontal="left" vertical="top"/>
    </xf>
    <xf numFmtId="167" fontId="57" fillId="2" borderId="0" xfId="27" applyNumberFormat="1" applyFill="1" applyAlignment="1" applyProtection="1">
      <alignment horizontal="left" vertical="top"/>
    </xf>
    <xf numFmtId="167" fontId="61" fillId="2" borderId="0" xfId="27" applyNumberFormat="1" applyFont="1" applyFill="1" applyAlignment="1" applyProtection="1">
      <alignment horizontal="left" vertical="top"/>
    </xf>
    <xf numFmtId="168" fontId="45" fillId="2" borderId="21" xfId="0" applyNumberFormat="1" applyFont="1" applyFill="1" applyBorder="1"/>
    <xf numFmtId="167" fontId="45" fillId="2" borderId="21" xfId="0" applyNumberFormat="1" applyFont="1" applyFill="1" applyBorder="1"/>
    <xf numFmtId="167" fontId="46" fillId="2" borderId="0" xfId="0" applyNumberFormat="1" applyFont="1" applyFill="1"/>
    <xf numFmtId="168" fontId="45" fillId="2" borderId="21" xfId="0" applyNumberFormat="1" applyFont="1" applyFill="1" applyBorder="1" applyAlignment="1">
      <alignment horizontal="left" vertical="top"/>
    </xf>
    <xf numFmtId="167" fontId="45" fillId="2" borderId="21" xfId="0" applyNumberFormat="1" applyFont="1" applyFill="1" applyBorder="1" applyAlignment="1">
      <alignment horizontal="left" vertical="top"/>
    </xf>
    <xf numFmtId="0" fontId="45" fillId="2" borderId="0" xfId="0" applyFont="1" applyFill="1"/>
    <xf numFmtId="2" fontId="16" fillId="4" borderId="0" xfId="0" applyNumberFormat="1" applyFont="1" applyFill="1" applyProtection="1">
      <protection locked="0"/>
    </xf>
    <xf numFmtId="0" fontId="58" fillId="4" borderId="0" xfId="0" applyFont="1" applyFill="1" applyProtection="1">
      <protection locked="0"/>
    </xf>
    <xf numFmtId="0" fontId="73" fillId="4" borderId="0" xfId="0" applyFont="1" applyFill="1" applyAlignment="1" applyProtection="1">
      <alignment horizontal="center"/>
      <protection locked="0"/>
    </xf>
    <xf numFmtId="3" fontId="60" fillId="4" borderId="0" xfId="0" applyNumberFormat="1" applyFont="1" applyFill="1" applyProtection="1">
      <protection locked="0"/>
    </xf>
    <xf numFmtId="0" fontId="60" fillId="0" borderId="0" xfId="0" applyFont="1" applyProtection="1">
      <protection locked="0"/>
    </xf>
    <xf numFmtId="0" fontId="19" fillId="0" borderId="0" xfId="0" applyFont="1" applyProtection="1">
      <protection locked="0"/>
    </xf>
    <xf numFmtId="1" fontId="83" fillId="0" borderId="4" xfId="0" applyNumberFormat="1" applyFont="1" applyBorder="1" applyAlignment="1" applyProtection="1">
      <alignment horizontal="center"/>
      <protection locked="0"/>
    </xf>
    <xf numFmtId="3" fontId="0" fillId="0" borderId="0" xfId="0" applyNumberFormat="1" applyProtection="1">
      <protection locked="0"/>
    </xf>
    <xf numFmtId="1" fontId="60" fillId="4" borderId="0" xfId="0" applyNumberFormat="1" applyFont="1" applyFill="1" applyProtection="1">
      <protection locked="0"/>
    </xf>
    <xf numFmtId="3" fontId="31" fillId="0" borderId="0" xfId="0" applyNumberFormat="1" applyFont="1" applyProtection="1">
      <protection locked="0"/>
    </xf>
    <xf numFmtId="0" fontId="58" fillId="7" borderId="0" xfId="0" applyFont="1" applyFill="1" applyProtection="1">
      <protection hidden="1"/>
    </xf>
    <xf numFmtId="0" fontId="74" fillId="0" borderId="0" xfId="0" applyFont="1" applyAlignment="1" applyProtection="1">
      <alignment horizontal="left"/>
      <protection hidden="1"/>
    </xf>
    <xf numFmtId="0" fontId="76" fillId="0" borderId="0" xfId="0" applyFont="1" applyProtection="1">
      <protection hidden="1"/>
    </xf>
    <xf numFmtId="0" fontId="68" fillId="0" borderId="1" xfId="0" applyFont="1" applyBorder="1" applyAlignment="1" applyProtection="1">
      <alignment horizontal="left" indent="1"/>
      <protection hidden="1"/>
    </xf>
    <xf numFmtId="0" fontId="79" fillId="0" borderId="0" xfId="0" applyFont="1" applyAlignment="1" applyProtection="1">
      <alignment horizontal="center"/>
      <protection hidden="1"/>
    </xf>
    <xf numFmtId="49" fontId="68" fillId="0" borderId="0" xfId="0" applyNumberFormat="1" applyFont="1" applyAlignment="1" applyProtection="1">
      <alignment horizontal="left" indent="1"/>
      <protection hidden="1"/>
    </xf>
    <xf numFmtId="0" fontId="74" fillId="0" borderId="8" xfId="0" applyFont="1" applyBorder="1" applyAlignment="1" applyProtection="1">
      <alignment horizontal="left"/>
      <protection hidden="1"/>
    </xf>
    <xf numFmtId="0" fontId="79" fillId="0" borderId="8" xfId="0" applyFont="1" applyBorder="1" applyAlignment="1" applyProtection="1">
      <alignment horizontal="center"/>
      <protection hidden="1"/>
    </xf>
    <xf numFmtId="0" fontId="79" fillId="0" borderId="3" xfId="0" applyFont="1" applyBorder="1" applyAlignment="1" applyProtection="1">
      <alignment horizontal="center"/>
      <protection hidden="1"/>
    </xf>
    <xf numFmtId="0" fontId="68" fillId="0" borderId="0" xfId="0" applyFont="1" applyProtection="1">
      <protection hidden="1"/>
    </xf>
    <xf numFmtId="0" fontId="82" fillId="0" borderId="0" xfId="0" applyFont="1" applyAlignment="1" applyProtection="1">
      <alignment horizontal="center"/>
      <protection hidden="1"/>
    </xf>
    <xf numFmtId="0" fontId="74" fillId="0" borderId="3" xfId="0" applyFont="1" applyBorder="1" applyAlignment="1" applyProtection="1">
      <alignment horizontal="left"/>
      <protection hidden="1"/>
    </xf>
    <xf numFmtId="0" fontId="18" fillId="0" borderId="0" xfId="0" applyFont="1" applyAlignment="1" applyProtection="1">
      <alignment horizontal="left" indent="1"/>
      <protection hidden="1"/>
    </xf>
    <xf numFmtId="0" fontId="68" fillId="0" borderId="8" xfId="0" applyFont="1" applyBorder="1" applyAlignment="1" applyProtection="1">
      <alignment horizontal="left"/>
      <protection hidden="1"/>
    </xf>
    <xf numFmtId="0" fontId="69" fillId="0" borderId="8" xfId="0" applyFont="1" applyBorder="1" applyAlignment="1" applyProtection="1">
      <alignment horizontal="center"/>
      <protection hidden="1"/>
    </xf>
    <xf numFmtId="0" fontId="64" fillId="4" borderId="0" xfId="0" applyFont="1" applyFill="1" applyAlignment="1" applyProtection="1">
      <alignment horizontal="center"/>
      <protection hidden="1"/>
    </xf>
    <xf numFmtId="0" fontId="31" fillId="0" borderId="3" xfId="0" applyFont="1" applyBorder="1" applyProtection="1">
      <protection hidden="1"/>
    </xf>
    <xf numFmtId="49" fontId="18" fillId="0" borderId="0" xfId="0" applyNumberFormat="1" applyFont="1" applyAlignment="1" applyProtection="1">
      <alignment horizontal="left" indent="1"/>
      <protection hidden="1"/>
    </xf>
    <xf numFmtId="170" fontId="31" fillId="0" borderId="3" xfId="0" applyNumberFormat="1" applyFont="1" applyBorder="1" applyProtection="1">
      <protection hidden="1"/>
    </xf>
    <xf numFmtId="170" fontId="31" fillId="0" borderId="0" xfId="0" applyNumberFormat="1" applyFont="1" applyProtection="1">
      <protection hidden="1"/>
    </xf>
    <xf numFmtId="0" fontId="68" fillId="0" borderId="0" xfId="0" applyFont="1" applyAlignment="1" applyProtection="1">
      <alignment horizontal="left" indent="2"/>
      <protection hidden="1"/>
    </xf>
    <xf numFmtId="0" fontId="31" fillId="0" borderId="18" xfId="0" applyFont="1" applyBorder="1" applyProtection="1">
      <protection hidden="1"/>
    </xf>
    <xf numFmtId="0" fontId="79" fillId="0" borderId="18" xfId="0" applyFont="1" applyBorder="1" applyAlignment="1" applyProtection="1">
      <alignment horizontal="center"/>
      <protection hidden="1"/>
    </xf>
    <xf numFmtId="0" fontId="31" fillId="0" borderId="0" xfId="0" applyFont="1" applyAlignment="1" applyProtection="1">
      <alignment horizontal="left"/>
      <protection hidden="1"/>
    </xf>
    <xf numFmtId="0" fontId="47" fillId="0" borderId="0" xfId="0" applyFont="1" applyProtection="1">
      <protection hidden="1"/>
    </xf>
    <xf numFmtId="0" fontId="53" fillId="0" borderId="0" xfId="0" applyFont="1" applyAlignment="1" applyProtection="1">
      <alignment horizontal="left"/>
      <protection hidden="1"/>
    </xf>
    <xf numFmtId="0" fontId="38" fillId="0" borderId="0" xfId="0" applyFont="1" applyAlignment="1" applyProtection="1">
      <alignment horizontal="left"/>
      <protection hidden="1"/>
    </xf>
    <xf numFmtId="0" fontId="53" fillId="0" borderId="0" xfId="0" applyFont="1" applyProtection="1">
      <protection hidden="1"/>
    </xf>
    <xf numFmtId="167" fontId="16" fillId="4" borderId="0" xfId="0" applyNumberFormat="1" applyFont="1" applyFill="1" applyProtection="1">
      <protection hidden="1"/>
    </xf>
    <xf numFmtId="167" fontId="17" fillId="4" borderId="0" xfId="0" applyNumberFormat="1" applyFont="1" applyFill="1" applyProtection="1">
      <protection hidden="1"/>
    </xf>
    <xf numFmtId="167" fontId="17" fillId="4" borderId="0" xfId="0" applyNumberFormat="1" applyFont="1" applyFill="1" applyAlignment="1" applyProtection="1">
      <alignment horizontal="center"/>
      <protection hidden="1"/>
    </xf>
    <xf numFmtId="2" fontId="17" fillId="4" borderId="0" xfId="0" applyNumberFormat="1" applyFont="1" applyFill="1" applyAlignment="1" applyProtection="1">
      <alignment horizontal="center"/>
      <protection hidden="1"/>
    </xf>
    <xf numFmtId="167" fontId="36" fillId="4" borderId="0" xfId="0" applyNumberFormat="1" applyFont="1" applyFill="1" applyAlignment="1" applyProtection="1">
      <alignment horizontal="center"/>
      <protection hidden="1"/>
    </xf>
    <xf numFmtId="2" fontId="17" fillId="4" borderId="0" xfId="0" applyNumberFormat="1" applyFont="1" applyFill="1" applyProtection="1">
      <protection hidden="1"/>
    </xf>
    <xf numFmtId="0" fontId="16" fillId="0" borderId="0" xfId="0" applyFont="1" applyProtection="1">
      <protection hidden="1"/>
    </xf>
    <xf numFmtId="167" fontId="17" fillId="0" borderId="0" xfId="0" applyNumberFormat="1" applyFont="1" applyProtection="1">
      <protection hidden="1"/>
    </xf>
    <xf numFmtId="2" fontId="17" fillId="0" borderId="0" xfId="0" applyNumberFormat="1" applyFont="1" applyProtection="1">
      <protection hidden="1"/>
    </xf>
    <xf numFmtId="2" fontId="25" fillId="0" borderId="0" xfId="0" applyNumberFormat="1" applyFont="1" applyAlignment="1" applyProtection="1">
      <alignment horizontal="center"/>
      <protection hidden="1"/>
    </xf>
    <xf numFmtId="2" fontId="9" fillId="0" borderId="0" xfId="0" applyNumberFormat="1" applyFont="1" applyProtection="1">
      <protection hidden="1"/>
    </xf>
    <xf numFmtId="2" fontId="9" fillId="0" borderId="0" xfId="0" applyNumberFormat="1" applyFont="1" applyAlignment="1" applyProtection="1">
      <alignment horizontal="center"/>
      <protection hidden="1"/>
    </xf>
    <xf numFmtId="2" fontId="9" fillId="0" borderId="4" xfId="0" applyNumberFormat="1" applyFont="1" applyBorder="1" applyAlignment="1" applyProtection="1">
      <alignment horizontal="center"/>
      <protection hidden="1"/>
    </xf>
    <xf numFmtId="2" fontId="9" fillId="0" borderId="7" xfId="0" applyNumberFormat="1" applyFont="1" applyBorder="1" applyAlignment="1" applyProtection="1">
      <alignment horizontal="center"/>
      <protection hidden="1"/>
    </xf>
    <xf numFmtId="0" fontId="9" fillId="0" borderId="0" xfId="0" applyFont="1" applyAlignment="1" applyProtection="1">
      <alignment horizontal="left" indent="2"/>
      <protection hidden="1"/>
    </xf>
    <xf numFmtId="2" fontId="9" fillId="3" borderId="4" xfId="0" applyNumberFormat="1" applyFont="1" applyFill="1" applyBorder="1" applyAlignment="1" applyProtection="1">
      <alignment horizontal="center"/>
      <protection hidden="1"/>
    </xf>
    <xf numFmtId="167" fontId="14" fillId="0" borderId="0" xfId="0" applyNumberFormat="1" applyFont="1" applyProtection="1">
      <protection hidden="1"/>
    </xf>
    <xf numFmtId="169" fontId="9" fillId="0" borderId="4" xfId="0" applyNumberFormat="1" applyFont="1" applyBorder="1" applyAlignment="1" applyProtection="1">
      <alignment horizontal="center"/>
      <protection hidden="1"/>
    </xf>
    <xf numFmtId="1" fontId="9" fillId="0" borderId="4" xfId="0" applyNumberFormat="1" applyFont="1" applyBorder="1" applyAlignment="1" applyProtection="1">
      <alignment horizontal="center"/>
      <protection hidden="1"/>
    </xf>
    <xf numFmtId="2" fontId="25" fillId="0" borderId="5" xfId="0" applyNumberFormat="1" applyFont="1" applyBorder="1" applyAlignment="1" applyProtection="1">
      <alignment horizontal="center"/>
      <protection hidden="1"/>
    </xf>
    <xf numFmtId="167" fontId="9" fillId="0" borderId="6" xfId="0" applyNumberFormat="1" applyFont="1" applyBorder="1" applyAlignment="1" applyProtection="1">
      <alignment horizontal="center"/>
      <protection hidden="1"/>
    </xf>
    <xf numFmtId="2" fontId="9" fillId="0" borderId="6" xfId="0" applyNumberFormat="1" applyFont="1" applyBorder="1" applyAlignment="1" applyProtection="1">
      <alignment horizontal="center"/>
      <protection hidden="1"/>
    </xf>
    <xf numFmtId="169" fontId="25" fillId="0" borderId="5" xfId="0" applyNumberFormat="1" applyFont="1" applyBorder="1" applyAlignment="1" applyProtection="1">
      <alignment horizontal="center"/>
      <protection hidden="1"/>
    </xf>
    <xf numFmtId="1" fontId="33" fillId="3" borderId="4" xfId="0" applyNumberFormat="1" applyFont="1" applyFill="1" applyBorder="1" applyAlignment="1" applyProtection="1">
      <alignment horizontal="center" vertical="center"/>
      <protection hidden="1"/>
    </xf>
    <xf numFmtId="0" fontId="10" fillId="0" borderId="0" xfId="0" applyFont="1" applyAlignment="1" applyProtection="1">
      <alignment horizontal="left"/>
      <protection hidden="1"/>
    </xf>
    <xf numFmtId="10" fontId="33" fillId="3" borderId="4" xfId="2" applyNumberFormat="1" applyFont="1" applyFill="1" applyBorder="1" applyAlignment="1" applyProtection="1">
      <alignment horizontal="center" vertical="center"/>
      <protection hidden="1"/>
    </xf>
    <xf numFmtId="167" fontId="9" fillId="0" borderId="0" xfId="0" applyNumberFormat="1" applyFont="1" applyAlignment="1" applyProtection="1">
      <alignment horizontal="left" indent="2"/>
      <protection hidden="1"/>
    </xf>
    <xf numFmtId="2" fontId="25" fillId="0" borderId="0" xfId="2" applyNumberFormat="1" applyFont="1" applyFill="1" applyBorder="1" applyAlignment="1" applyProtection="1">
      <alignment horizontal="right"/>
      <protection locked="0" hidden="1"/>
    </xf>
    <xf numFmtId="167" fontId="17" fillId="0" borderId="0" xfId="0" applyNumberFormat="1" applyFont="1" applyAlignment="1" applyProtection="1">
      <alignment horizontal="center"/>
      <protection hidden="1"/>
    </xf>
    <xf numFmtId="0" fontId="16" fillId="9" borderId="0" xfId="0" applyFont="1" applyFill="1" applyProtection="1">
      <protection hidden="1"/>
    </xf>
    <xf numFmtId="168" fontId="13" fillId="9" borderId="0" xfId="0" applyNumberFormat="1" applyFont="1" applyFill="1" applyProtection="1">
      <protection hidden="1"/>
    </xf>
    <xf numFmtId="49" fontId="32" fillId="9" borderId="0" xfId="0" applyNumberFormat="1" applyFont="1" applyFill="1" applyProtection="1">
      <protection hidden="1"/>
    </xf>
    <xf numFmtId="0" fontId="33" fillId="9" borderId="0" xfId="0" applyFont="1" applyFill="1" applyProtection="1">
      <protection hidden="1"/>
    </xf>
    <xf numFmtId="2" fontId="33" fillId="9" borderId="0" xfId="0" applyNumberFormat="1" applyFont="1" applyFill="1" applyProtection="1">
      <protection hidden="1"/>
    </xf>
    <xf numFmtId="2" fontId="25" fillId="9" borderId="0" xfId="0" applyNumberFormat="1" applyFont="1" applyFill="1" applyAlignment="1" applyProtection="1">
      <alignment horizontal="center"/>
      <protection hidden="1"/>
    </xf>
    <xf numFmtId="2" fontId="9" fillId="9" borderId="0" xfId="0" applyNumberFormat="1" applyFont="1" applyFill="1" applyProtection="1">
      <protection hidden="1"/>
    </xf>
    <xf numFmtId="0" fontId="34" fillId="0" borderId="0" xfId="0" applyFont="1" applyAlignment="1" applyProtection="1">
      <alignment horizontal="left" indent="1"/>
      <protection hidden="1"/>
    </xf>
    <xf numFmtId="1" fontId="32" fillId="0" borderId="0" xfId="0" applyNumberFormat="1" applyFont="1" applyAlignment="1" applyProtection="1">
      <alignment horizontal="center" vertical="center" wrapText="1"/>
      <protection hidden="1"/>
    </xf>
    <xf numFmtId="0" fontId="40" fillId="0" borderId="0" xfId="0" applyFont="1" applyProtection="1">
      <protection hidden="1"/>
    </xf>
    <xf numFmtId="0" fontId="32" fillId="0" borderId="0" xfId="0" applyFont="1" applyAlignment="1" applyProtection="1">
      <alignment horizontal="left" indent="1"/>
      <protection hidden="1"/>
    </xf>
    <xf numFmtId="0" fontId="32" fillId="0" borderId="0" xfId="0" applyFont="1" applyAlignment="1" applyProtection="1">
      <alignment horizontal="center"/>
      <protection hidden="1"/>
    </xf>
    <xf numFmtId="0" fontId="32" fillId="0" borderId="0" xfId="0" applyFont="1" applyAlignment="1" applyProtection="1">
      <alignment wrapText="1"/>
      <protection hidden="1"/>
    </xf>
    <xf numFmtId="177" fontId="33" fillId="3" borderId="4" xfId="2" applyNumberFormat="1" applyFont="1" applyFill="1" applyBorder="1" applyAlignment="1" applyProtection="1">
      <alignment horizontal="center" vertical="center"/>
      <protection hidden="1"/>
    </xf>
    <xf numFmtId="2" fontId="33" fillId="0" borderId="0" xfId="0" applyNumberFormat="1" applyFont="1" applyProtection="1">
      <protection hidden="1"/>
    </xf>
    <xf numFmtId="2" fontId="37" fillId="0" borderId="0" xfId="0" applyNumberFormat="1" applyFont="1" applyProtection="1">
      <protection hidden="1"/>
    </xf>
    <xf numFmtId="0" fontId="32" fillId="0" borderId="0" xfId="0" applyFont="1" applyAlignment="1" applyProtection="1">
      <alignment horizontal="left" vertical="center" indent="1"/>
      <protection hidden="1"/>
    </xf>
    <xf numFmtId="0" fontId="33" fillId="0" borderId="0" xfId="0" applyFont="1" applyProtection="1">
      <protection hidden="1"/>
    </xf>
    <xf numFmtId="3" fontId="33" fillId="0" borderId="0" xfId="2" applyNumberFormat="1" applyFont="1" applyFill="1" applyBorder="1" applyAlignment="1" applyProtection="1">
      <alignment horizontal="center" vertical="center"/>
      <protection hidden="1"/>
    </xf>
    <xf numFmtId="9" fontId="39" fillId="0" borderId="0" xfId="2" applyFont="1" applyFill="1" applyBorder="1" applyAlignment="1" applyProtection="1">
      <alignment horizontal="centerContinuous"/>
      <protection hidden="1"/>
    </xf>
    <xf numFmtId="2" fontId="33" fillId="0" borderId="0" xfId="0" applyNumberFormat="1" applyFont="1" applyAlignment="1" applyProtection="1">
      <alignment horizontal="centerContinuous"/>
      <protection hidden="1"/>
    </xf>
    <xf numFmtId="9" fontId="33" fillId="0" borderId="0" xfId="2" applyFont="1" applyFill="1" applyBorder="1" applyAlignment="1" applyProtection="1">
      <alignment horizontal="centerContinuous"/>
      <protection hidden="1"/>
    </xf>
    <xf numFmtId="2" fontId="16" fillId="4" borderId="0" xfId="0" applyNumberFormat="1" applyFont="1" applyFill="1" applyAlignment="1" applyProtection="1">
      <alignment horizontal="center"/>
      <protection hidden="1"/>
    </xf>
    <xf numFmtId="2" fontId="9" fillId="4" borderId="0" xfId="0" applyNumberFormat="1" applyFont="1" applyFill="1" applyAlignment="1" applyProtection="1">
      <alignment horizontal="center"/>
      <protection hidden="1"/>
    </xf>
    <xf numFmtId="2" fontId="9" fillId="4" borderId="0" xfId="0" applyNumberFormat="1" applyFont="1" applyFill="1" applyProtection="1">
      <protection hidden="1"/>
    </xf>
    <xf numFmtId="167" fontId="16" fillId="0" borderId="0" xfId="0" applyNumberFormat="1" applyFont="1" applyProtection="1">
      <protection hidden="1"/>
    </xf>
    <xf numFmtId="2" fontId="20" fillId="0" borderId="0" xfId="0" applyNumberFormat="1" applyFont="1" applyProtection="1">
      <protection hidden="1"/>
    </xf>
    <xf numFmtId="166" fontId="18" fillId="0" borderId="0" xfId="0" applyNumberFormat="1" applyFont="1" applyProtection="1">
      <protection hidden="1"/>
    </xf>
    <xf numFmtId="0" fontId="32" fillId="0" borderId="0" xfId="0" applyFont="1" applyAlignment="1" applyProtection="1">
      <alignment horizontal="left" vertical="center"/>
      <protection hidden="1"/>
    </xf>
    <xf numFmtId="0" fontId="20" fillId="0" borderId="0" xfId="0" applyFont="1" applyAlignment="1" applyProtection="1">
      <alignment horizontal="left" indent="1"/>
      <protection hidden="1"/>
    </xf>
    <xf numFmtId="9" fontId="33" fillId="3" borderId="4" xfId="2" applyFont="1" applyFill="1" applyBorder="1" applyAlignment="1" applyProtection="1">
      <alignment horizontal="center" vertical="center"/>
      <protection hidden="1"/>
    </xf>
    <xf numFmtId="3" fontId="18" fillId="0" borderId="0" xfId="0" applyNumberFormat="1" applyFont="1" applyProtection="1">
      <protection hidden="1"/>
    </xf>
    <xf numFmtId="2" fontId="16" fillId="0" borderId="0" xfId="0" applyNumberFormat="1" applyFont="1" applyAlignment="1" applyProtection="1">
      <alignment horizontal="center"/>
      <protection hidden="1"/>
    </xf>
    <xf numFmtId="9" fontId="18" fillId="0" borderId="0" xfId="0" applyNumberFormat="1" applyFont="1" applyProtection="1">
      <protection hidden="1"/>
    </xf>
    <xf numFmtId="1" fontId="38" fillId="0" borderId="0" xfId="0" applyNumberFormat="1" applyFont="1" applyProtection="1">
      <protection hidden="1"/>
    </xf>
    <xf numFmtId="0" fontId="33" fillId="0" borderId="0" xfId="0" applyFont="1" applyAlignment="1" applyProtection="1">
      <alignment horizontal="left" indent="1"/>
      <protection hidden="1"/>
    </xf>
    <xf numFmtId="3" fontId="33" fillId="3" borderId="4" xfId="2" applyNumberFormat="1" applyFont="1" applyFill="1" applyBorder="1" applyAlignment="1" applyProtection="1">
      <alignment horizontal="center" vertical="center"/>
      <protection hidden="1"/>
    </xf>
    <xf numFmtId="0" fontId="33" fillId="5" borderId="0" xfId="0" applyFont="1" applyFill="1" applyAlignment="1" applyProtection="1">
      <alignment horizontal="left" indent="2"/>
      <protection hidden="1"/>
    </xf>
    <xf numFmtId="0" fontId="12" fillId="5" borderId="0" xfId="0" applyFont="1" applyFill="1" applyAlignment="1" applyProtection="1">
      <alignment horizontal="left" indent="1"/>
      <protection hidden="1"/>
    </xf>
    <xf numFmtId="0" fontId="20" fillId="5" borderId="0" xfId="0" applyFont="1" applyFill="1" applyProtection="1">
      <protection hidden="1"/>
    </xf>
    <xf numFmtId="0" fontId="20" fillId="5" borderId="0" xfId="0" applyFont="1" applyFill="1" applyAlignment="1" applyProtection="1">
      <alignment horizontal="center"/>
      <protection hidden="1"/>
    </xf>
    <xf numFmtId="3" fontId="38" fillId="0" borderId="0" xfId="0" applyNumberFormat="1" applyFont="1" applyProtection="1">
      <protection hidden="1"/>
    </xf>
    <xf numFmtId="14" fontId="33" fillId="3" borderId="4" xfId="2" applyNumberFormat="1" applyFont="1" applyFill="1" applyBorder="1" applyAlignment="1" applyProtection="1">
      <alignment horizontal="center" vertical="center"/>
      <protection hidden="1"/>
    </xf>
    <xf numFmtId="174" fontId="9" fillId="0" borderId="0" xfId="0" applyNumberFormat="1" applyFont="1" applyAlignment="1" applyProtection="1">
      <alignment horizontal="left" indent="1"/>
      <protection hidden="1"/>
    </xf>
    <xf numFmtId="2" fontId="33" fillId="0" borderId="0" xfId="0" applyNumberFormat="1" applyFont="1" applyAlignment="1" applyProtection="1">
      <alignment horizontal="center" vertical="center"/>
      <protection hidden="1"/>
    </xf>
    <xf numFmtId="1" fontId="33" fillId="3" borderId="4" xfId="2" applyNumberFormat="1" applyFont="1" applyFill="1" applyBorder="1" applyAlignment="1" applyProtection="1">
      <alignment horizontal="center" vertical="center"/>
      <protection hidden="1"/>
    </xf>
    <xf numFmtId="2" fontId="39" fillId="0" borderId="0" xfId="0" applyNumberFormat="1" applyFont="1" applyAlignment="1" applyProtection="1">
      <alignment horizontal="left"/>
      <protection hidden="1"/>
    </xf>
    <xf numFmtId="2" fontId="17" fillId="4" borderId="0" xfId="7" applyNumberFormat="1" applyFont="1" applyFill="1" applyProtection="1">
      <protection hidden="1"/>
    </xf>
    <xf numFmtId="49" fontId="33" fillId="0" borderId="0" xfId="0" applyNumberFormat="1" applyFont="1" applyProtection="1">
      <protection hidden="1"/>
    </xf>
    <xf numFmtId="1" fontId="25" fillId="0" borderId="0" xfId="7" applyNumberFormat="1" applyFont="1" applyFill="1" applyBorder="1" applyAlignment="1" applyProtection="1">
      <alignment horizontal="right"/>
      <protection locked="0" hidden="1"/>
    </xf>
    <xf numFmtId="1" fontId="33" fillId="0" borderId="0" xfId="2" applyNumberFormat="1" applyFont="1" applyFill="1" applyBorder="1" applyAlignment="1" applyProtection="1">
      <alignment horizontal="center" vertical="center"/>
      <protection hidden="1"/>
    </xf>
    <xf numFmtId="0" fontId="34" fillId="0" borderId="0" xfId="0" applyFont="1" applyProtection="1">
      <protection hidden="1"/>
    </xf>
    <xf numFmtId="49" fontId="20" fillId="0" borderId="0" xfId="0" applyNumberFormat="1" applyFont="1" applyProtection="1">
      <protection hidden="1"/>
    </xf>
    <xf numFmtId="49" fontId="13" fillId="0" borderId="0" xfId="0" applyNumberFormat="1" applyFont="1" applyAlignment="1" applyProtection="1">
      <alignment horizontal="right"/>
      <protection hidden="1"/>
    </xf>
    <xf numFmtId="49" fontId="13" fillId="5" borderId="0" xfId="0" applyNumberFormat="1" applyFont="1" applyFill="1" applyAlignment="1" applyProtection="1">
      <alignment horizontal="right"/>
      <protection hidden="1"/>
    </xf>
    <xf numFmtId="49" fontId="20" fillId="5" borderId="0" xfId="0" applyNumberFormat="1" applyFont="1" applyFill="1" applyProtection="1">
      <protection hidden="1"/>
    </xf>
    <xf numFmtId="173" fontId="9" fillId="0" borderId="0" xfId="1" applyNumberFormat="1" applyFont="1" applyFill="1" applyBorder="1" applyAlignment="1" applyProtection="1">
      <alignment horizontal="center"/>
      <protection hidden="1"/>
    </xf>
    <xf numFmtId="2" fontId="25" fillId="0" borderId="0" xfId="0" applyNumberFormat="1" applyFont="1" applyAlignment="1" applyProtection="1">
      <alignment horizontal="left"/>
      <protection hidden="1"/>
    </xf>
    <xf numFmtId="0" fontId="18" fillId="0" borderId="9" xfId="0" applyFont="1" applyBorder="1" applyProtection="1">
      <protection hidden="1"/>
    </xf>
    <xf numFmtId="2" fontId="18" fillId="0" borderId="9" xfId="0" applyNumberFormat="1" applyFont="1" applyBorder="1" applyProtection="1">
      <protection hidden="1"/>
    </xf>
    <xf numFmtId="2" fontId="25" fillId="0" borderId="9" xfId="0" applyNumberFormat="1" applyFont="1" applyBorder="1" applyAlignment="1" applyProtection="1">
      <alignment horizontal="center"/>
      <protection hidden="1"/>
    </xf>
    <xf numFmtId="2" fontId="9" fillId="0" borderId="9" xfId="0" applyNumberFormat="1" applyFont="1" applyBorder="1" applyProtection="1">
      <protection hidden="1"/>
    </xf>
    <xf numFmtId="2" fontId="18" fillId="0" borderId="0" xfId="0" applyNumberFormat="1" applyFont="1" applyProtection="1">
      <protection hidden="1"/>
    </xf>
    <xf numFmtId="0" fontId="56" fillId="0" borderId="0" xfId="0" applyFont="1" applyProtection="1">
      <protection hidden="1"/>
    </xf>
    <xf numFmtId="0" fontId="42" fillId="5" borderId="0" xfId="0" applyFont="1" applyFill="1" applyProtection="1">
      <protection hidden="1"/>
    </xf>
    <xf numFmtId="190" fontId="18" fillId="0" borderId="0" xfId="0" applyNumberFormat="1" applyFont="1" applyProtection="1">
      <protection hidden="1"/>
    </xf>
    <xf numFmtId="190" fontId="18" fillId="5" borderId="0" xfId="0" applyNumberFormat="1" applyFont="1" applyFill="1" applyProtection="1">
      <protection hidden="1"/>
    </xf>
    <xf numFmtId="191" fontId="18" fillId="5" borderId="0" xfId="0" applyNumberFormat="1" applyFont="1" applyFill="1" applyProtection="1">
      <protection hidden="1"/>
    </xf>
    <xf numFmtId="192" fontId="18" fillId="5" borderId="0" xfId="0" applyNumberFormat="1" applyFont="1" applyFill="1" applyProtection="1">
      <protection hidden="1"/>
    </xf>
    <xf numFmtId="192" fontId="18" fillId="5" borderId="0" xfId="0" applyNumberFormat="1" applyFont="1" applyFill="1" applyAlignment="1" applyProtection="1">
      <alignment horizontal="right" vertical="center"/>
      <protection hidden="1"/>
    </xf>
    <xf numFmtId="189" fontId="31" fillId="0" borderId="0" xfId="0" applyNumberFormat="1" applyFont="1" applyAlignment="1" applyProtection="1">
      <alignment horizontal="center"/>
      <protection hidden="1"/>
    </xf>
    <xf numFmtId="0" fontId="67" fillId="0" borderId="0" xfId="0" applyFont="1" applyAlignment="1" applyProtection="1">
      <alignment horizontal="center"/>
      <protection hidden="1"/>
    </xf>
    <xf numFmtId="0" fontId="66" fillId="0" borderId="3" xfId="0" applyFont="1" applyBorder="1" applyAlignment="1" applyProtection="1">
      <alignment horizontal="center"/>
      <protection hidden="1"/>
    </xf>
    <xf numFmtId="0" fontId="66" fillId="0" borderId="0" xfId="0" applyFont="1" applyAlignment="1" applyProtection="1">
      <alignment horizontal="center"/>
      <protection hidden="1"/>
    </xf>
    <xf numFmtId="0" fontId="38" fillId="0" borderId="0" xfId="0" applyFont="1" applyProtection="1">
      <protection hidden="1"/>
    </xf>
    <xf numFmtId="0" fontId="16" fillId="4" borderId="0" xfId="0" applyFont="1" applyFill="1" applyBorder="1" applyProtection="1">
      <protection hidden="1"/>
    </xf>
    <xf numFmtId="0" fontId="17" fillId="4" borderId="0" xfId="0" applyFont="1" applyFill="1" applyBorder="1" applyProtection="1">
      <protection hidden="1"/>
    </xf>
    <xf numFmtId="0" fontId="58" fillId="7" borderId="0" xfId="0" applyFont="1" applyFill="1" applyBorder="1" applyProtection="1">
      <protection hidden="1"/>
    </xf>
    <xf numFmtId="0" fontId="60" fillId="4" borderId="0" xfId="0" applyFont="1" applyFill="1" applyBorder="1" applyAlignment="1" applyProtection="1">
      <alignment horizontal="center" vertical="center"/>
      <protection hidden="1"/>
    </xf>
    <xf numFmtId="0" fontId="0" fillId="0" borderId="0" xfId="0" applyAlignment="1">
      <alignment horizontal="center"/>
    </xf>
    <xf numFmtId="0" fontId="43" fillId="6" borderId="19" xfId="0" applyFont="1" applyFill="1" applyBorder="1" applyAlignment="1" applyProtection="1">
      <alignment horizontal="left" vertical="top"/>
      <protection locked="0"/>
    </xf>
    <xf numFmtId="14" fontId="43" fillId="6" borderId="19" xfId="0" applyNumberFormat="1" applyFont="1" applyFill="1" applyBorder="1" applyAlignment="1" applyProtection="1">
      <alignment horizontal="left" vertical="center"/>
      <protection locked="0"/>
    </xf>
    <xf numFmtId="0" fontId="43" fillId="5" borderId="12" xfId="0" applyFont="1" applyFill="1" applyBorder="1" applyAlignment="1">
      <alignment horizontal="left" vertical="top"/>
    </xf>
    <xf numFmtId="171" fontId="43" fillId="6" borderId="19" xfId="0" applyNumberFormat="1" applyFont="1" applyFill="1" applyBorder="1" applyAlignment="1" applyProtection="1">
      <alignment horizontal="left" vertical="top"/>
      <protection locked="0"/>
    </xf>
    <xf numFmtId="181" fontId="16" fillId="5" borderId="0" xfId="0" applyNumberFormat="1" applyFont="1" applyFill="1" applyAlignment="1" applyProtection="1">
      <alignment horizontal="center"/>
      <protection hidden="1"/>
    </xf>
    <xf numFmtId="0" fontId="31" fillId="5" borderId="0" xfId="0" applyFont="1" applyFill="1" applyAlignment="1" applyProtection="1">
      <alignment horizontal="center" vertical="center"/>
      <protection hidden="1"/>
    </xf>
  </cellXfs>
  <cellStyles count="28">
    <cellStyle name="Comma" xfId="1" builtinId="3"/>
    <cellStyle name="Comma 2" xfId="7" xr:uid="{00000000-0005-0000-0000-000000000000}"/>
    <cellStyle name="Comma 2 2" xfId="11" xr:uid="{00000000-0005-0000-0000-000001000000}"/>
    <cellStyle name="Comma 2 2 2" xfId="16" xr:uid="{00000000-0005-0000-0000-000002000000}"/>
    <cellStyle name="Comma 2 2 3" xfId="22" xr:uid="{00000000-0005-0000-0000-000003000000}"/>
    <cellStyle name="Comma 2 3" xfId="14" xr:uid="{00000000-0005-0000-0000-000004000000}"/>
    <cellStyle name="Comma 2 4" xfId="20" xr:uid="{00000000-0005-0000-0000-000005000000}"/>
    <cellStyle name="Comma 2 5" xfId="23" xr:uid="{00000000-0005-0000-0000-000006000000}"/>
    <cellStyle name="Comma 3" xfId="9" xr:uid="{00000000-0005-0000-0000-000007000000}"/>
    <cellStyle name="Comma 3 2" xfId="15" xr:uid="{00000000-0005-0000-0000-000008000000}"/>
    <cellStyle name="Comma 3 3" xfId="21" xr:uid="{00000000-0005-0000-0000-000009000000}"/>
    <cellStyle name="Comma 4" xfId="17" xr:uid="{00000000-0005-0000-0000-00000A000000}"/>
    <cellStyle name="Cost" xfId="6" xr:uid="{00000000-0005-0000-0000-00000B000000}"/>
    <cellStyle name="Excel Built-in Normal" xfId="24" xr:uid="{00000000-0005-0000-0000-00000C000000}"/>
    <cellStyle name="Header" xfId="5" xr:uid="{00000000-0005-0000-0000-00000D000000}"/>
    <cellStyle name="Hyperlink" xfId="27" builtinId="8"/>
    <cellStyle name="Hyperlink 2" xfId="4" xr:uid="{00000000-0005-0000-0000-00000E000000}"/>
    <cellStyle name="Normal" xfId="0" builtinId="0"/>
    <cellStyle name="Normal 2" xfId="3" xr:uid="{00000000-0005-0000-0000-00000F000000}"/>
    <cellStyle name="Normal 2 2" xfId="10" xr:uid="{00000000-0005-0000-0000-000010000000}"/>
    <cellStyle name="Normal 2 3" xfId="26" xr:uid="{AA44D937-8040-4AB5-8EE8-699F9F2F4C2D}"/>
    <cellStyle name="Normal 3" xfId="8" xr:uid="{00000000-0005-0000-0000-000011000000}"/>
    <cellStyle name="Normal 4" xfId="12" xr:uid="{00000000-0005-0000-0000-000012000000}"/>
    <cellStyle name="Normal 4 2" xfId="25" xr:uid="{B100FDC9-4877-4400-A2A5-5A9D7182FF4F}"/>
    <cellStyle name="Normal 5" xfId="18" xr:uid="{00000000-0005-0000-0000-000013000000}"/>
    <cellStyle name="Percent" xfId="2" builtinId="5"/>
    <cellStyle name="Percent 2" xfId="13" xr:uid="{00000000-0005-0000-0000-000014000000}"/>
    <cellStyle name="Percent 3" xfId="19" xr:uid="{00000000-0005-0000-0000-000015000000}"/>
  </cellStyles>
  <dxfs count="15">
    <dxf>
      <font>
        <b/>
        <i val="0"/>
        <color rgb="FF00B050"/>
      </font>
    </dxf>
    <dxf>
      <font>
        <b/>
        <i val="0"/>
        <color rgb="FFFF0000"/>
      </font>
    </dxf>
    <dxf>
      <font>
        <b val="0"/>
        <i val="0"/>
        <strike val="0"/>
        <condense val="0"/>
        <extend val="0"/>
        <outline val="0"/>
        <shadow val="0"/>
        <u val="none"/>
        <vertAlign val="baseline"/>
        <sz val="11"/>
        <color theme="1"/>
        <name val="Arial"/>
        <family val="2"/>
        <charset val="204"/>
        <scheme val="none"/>
      </font>
      <numFmt numFmtId="3" formatCode="#,##0"/>
      <fill>
        <patternFill patternType="none">
          <fgColor theme="0" tint="-0.14999847407452621"/>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Arial"/>
        <family val="2"/>
        <charset val="204"/>
        <scheme val="none"/>
      </font>
      <numFmt numFmtId="3" formatCode="#,##0"/>
      <fill>
        <patternFill patternType="none">
          <fgColor theme="0" tint="-0.14999847407452621"/>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Arial"/>
        <family val="2"/>
        <charset val="204"/>
        <scheme val="none"/>
      </font>
      <numFmt numFmtId="3" formatCode="#,##0"/>
      <fill>
        <patternFill patternType="none">
          <fgColor theme="0" tint="-0.14999847407452621"/>
          <bgColor auto="1"/>
        </patternFill>
      </fill>
      <alignment horizontal="center" vertical="bottom" textRotation="0" wrapText="0" indent="0" justifyLastLine="0" shrinkToFit="0" readingOrder="0"/>
      <border diagonalUp="0" diagonalDown="0">
        <left style="double">
          <color theme="1"/>
        </left>
        <right/>
        <top/>
        <bottom/>
      </border>
      <protection locked="0" hidden="0"/>
    </dxf>
    <dxf>
      <font>
        <b val="0"/>
        <i val="0"/>
        <strike val="0"/>
        <condense val="0"/>
        <extend val="0"/>
        <outline val="0"/>
        <shadow val="0"/>
        <u val="none"/>
        <vertAlign val="baseline"/>
        <sz val="11"/>
        <color theme="1"/>
        <name val="Arial"/>
        <family val="2"/>
        <charset val="204"/>
        <scheme val="none"/>
      </font>
      <numFmt numFmtId="3" formatCode="#,##0"/>
      <fill>
        <patternFill patternType="none">
          <fgColor theme="0" tint="-0.14999847407452621"/>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Arial"/>
        <family val="2"/>
        <charset val="204"/>
        <scheme val="none"/>
      </font>
      <numFmt numFmtId="3" formatCode="#,##0"/>
      <fill>
        <patternFill patternType="none">
          <fgColor theme="0" tint="-0.14999847407452621"/>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Arial"/>
        <family val="2"/>
        <charset val="204"/>
        <scheme val="none"/>
      </font>
      <numFmt numFmtId="3" formatCode="#,##0"/>
      <fill>
        <patternFill patternType="none">
          <fgColor theme="0" tint="-0.14999847407452621"/>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Arial"/>
        <family val="2"/>
        <charset val="204"/>
        <scheme val="none"/>
      </font>
      <numFmt numFmtId="3" formatCode="#,##0"/>
      <fill>
        <patternFill patternType="none">
          <fgColor theme="0" tint="-0.14999847407452621"/>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Arial"/>
        <family val="2"/>
        <charset val="204"/>
        <scheme val="none"/>
      </font>
      <numFmt numFmtId="3" formatCode="#,##0"/>
      <fill>
        <patternFill patternType="none">
          <fgColor theme="0" tint="-0.14999847407452621"/>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Arial"/>
        <family val="2"/>
        <charset val="204"/>
        <scheme val="none"/>
      </font>
      <numFmt numFmtId="19" formatCode="dd/mm/yyyy"/>
      <fill>
        <patternFill patternType="none">
          <fgColor indexed="64"/>
          <bgColor auto="1"/>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11"/>
        <color theme="1"/>
        <name val="Arial"/>
        <family val="2"/>
        <charset val="204"/>
        <scheme val="none"/>
      </font>
      <numFmt numFmtId="0" formatCode="General"/>
      <fill>
        <patternFill patternType="none">
          <fgColor indexed="64"/>
          <bgColor auto="1"/>
        </patternFill>
      </fill>
      <alignment horizontal="center" vertical="bottom" textRotation="0" wrapText="0" indent="0" justifyLastLine="0" shrinkToFit="0" readingOrder="0"/>
      <protection locked="1" hidden="1"/>
    </dxf>
    <dxf>
      <border outline="0">
        <top style="thin">
          <color theme="1"/>
        </top>
        <bottom style="thin">
          <color theme="1"/>
        </bottom>
      </border>
    </dxf>
    <dxf>
      <font>
        <b val="0"/>
        <i val="0"/>
        <strike val="0"/>
        <condense val="0"/>
        <extend val="0"/>
        <outline val="0"/>
        <shadow val="0"/>
        <u val="none"/>
        <vertAlign val="baseline"/>
        <sz val="11"/>
        <color theme="1"/>
        <name val="Arial"/>
        <family val="2"/>
        <charset val="204"/>
        <scheme val="none"/>
      </font>
      <fill>
        <patternFill patternType="none">
          <fgColor theme="0" tint="-0.14999847407452621"/>
          <bgColor auto="1"/>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11"/>
        <color theme="0"/>
        <name val="Arial"/>
        <family val="2"/>
        <charset val="204"/>
        <scheme val="none"/>
      </font>
      <fill>
        <patternFill patternType="solid">
          <fgColor indexed="64"/>
          <bgColor rgb="FFFF7300"/>
        </patternFill>
      </fill>
      <alignment horizontal="center" vertical="center" textRotation="0" wrapText="0" indent="0" justifyLastLine="0" shrinkToFit="0" readingOrder="0"/>
      <protection locked="1" hidden="1"/>
    </dxf>
  </dxfs>
  <tableStyles count="0" defaultTableStyle="TableStyleMedium2" defaultPivotStyle="PivotStyleLight16"/>
  <colors>
    <mruColors>
      <color rgb="FFC0D4C0"/>
      <color rgb="FF0E7C64"/>
      <color rgb="FFB4B7D7"/>
      <color rgb="FFF2B043"/>
      <color rgb="FFF2A098"/>
      <color rgb="FFF76537"/>
      <color rgb="FFFF7300"/>
      <color rgb="FFAF2323"/>
      <color rgb="FFBA3906"/>
      <color rgb="FF0638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2396992</xdr:colOff>
      <xdr:row>0</xdr:row>
      <xdr:rowOff>164159</xdr:rowOff>
    </xdr:from>
    <xdr:to>
      <xdr:col>6</xdr:col>
      <xdr:colOff>791878</xdr:colOff>
      <xdr:row>3</xdr:row>
      <xdr:rowOff>9897</xdr:rowOff>
    </xdr:to>
    <xdr:pic>
      <xdr:nvPicPr>
        <xdr:cNvPr id="2" name="Picture 1">
          <a:extLst>
            <a:ext uri="{FF2B5EF4-FFF2-40B4-BE49-F238E27FC236}">
              <a16:creationId xmlns:a16="http://schemas.microsoft.com/office/drawing/2014/main" id="{A31A2105-A99D-46C6-B2B7-738D4A9ACC12}"/>
            </a:ext>
          </a:extLst>
        </xdr:cNvPr>
        <xdr:cNvPicPr>
          <a:picLocks noChangeAspect="1"/>
        </xdr:cNvPicPr>
      </xdr:nvPicPr>
      <xdr:blipFill>
        <a:blip xmlns:r="http://schemas.openxmlformats.org/officeDocument/2006/relationships" r:embed="rId1"/>
        <a:stretch>
          <a:fillRect/>
        </a:stretch>
      </xdr:blipFill>
      <xdr:spPr>
        <a:xfrm>
          <a:off x="15469745" y="164159"/>
          <a:ext cx="2660108" cy="7561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168234</xdr:colOff>
      <xdr:row>0</xdr:row>
      <xdr:rowOff>158338</xdr:rowOff>
    </xdr:from>
    <xdr:to>
      <xdr:col>9</xdr:col>
      <xdr:colOff>171529</xdr:colOff>
      <xdr:row>4</xdr:row>
      <xdr:rowOff>29689</xdr:rowOff>
    </xdr:to>
    <xdr:pic>
      <xdr:nvPicPr>
        <xdr:cNvPr id="2" name="Picture 1">
          <a:extLst>
            <a:ext uri="{FF2B5EF4-FFF2-40B4-BE49-F238E27FC236}">
              <a16:creationId xmlns:a16="http://schemas.microsoft.com/office/drawing/2014/main" id="{48AD32EA-5ABD-43DB-B31A-9565F6B6DB64}"/>
            </a:ext>
          </a:extLst>
        </xdr:cNvPr>
        <xdr:cNvPicPr>
          <a:picLocks noChangeAspect="1"/>
        </xdr:cNvPicPr>
      </xdr:nvPicPr>
      <xdr:blipFill>
        <a:blip xmlns:r="http://schemas.openxmlformats.org/officeDocument/2006/relationships" r:embed="rId1"/>
        <a:stretch>
          <a:fillRect/>
        </a:stretch>
      </xdr:blipFill>
      <xdr:spPr>
        <a:xfrm>
          <a:off x="15566572" y="158338"/>
          <a:ext cx="2516904" cy="74220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10</xdr:col>
      <xdr:colOff>409575</xdr:colOff>
      <xdr:row>144</xdr:row>
      <xdr:rowOff>9525</xdr:rowOff>
    </xdr:from>
    <xdr:ext cx="184731" cy="264560"/>
    <xdr:sp macro="" textlink="">
      <xdr:nvSpPr>
        <xdr:cNvPr id="2" name="Textfeld 1">
          <a:extLst>
            <a:ext uri="{FF2B5EF4-FFF2-40B4-BE49-F238E27FC236}">
              <a16:creationId xmlns:a16="http://schemas.microsoft.com/office/drawing/2014/main" id="{00000000-0008-0000-0800-000002000000}"/>
            </a:ext>
          </a:extLst>
        </xdr:cNvPr>
        <xdr:cNvSpPr txBox="1"/>
      </xdr:nvSpPr>
      <xdr:spPr>
        <a:xfrm>
          <a:off x="14811375" y="1432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18</xdr:col>
      <xdr:colOff>296880</xdr:colOff>
      <xdr:row>0</xdr:row>
      <xdr:rowOff>168234</xdr:rowOff>
    </xdr:from>
    <xdr:to>
      <xdr:col>21</xdr:col>
      <xdr:colOff>1435</xdr:colOff>
      <xdr:row>4</xdr:row>
      <xdr:rowOff>59376</xdr:rowOff>
    </xdr:to>
    <xdr:pic>
      <xdr:nvPicPr>
        <xdr:cNvPr id="3" name="Picture 2">
          <a:extLst>
            <a:ext uri="{FF2B5EF4-FFF2-40B4-BE49-F238E27FC236}">
              <a16:creationId xmlns:a16="http://schemas.microsoft.com/office/drawing/2014/main" id="{E207B2D3-3C77-4793-8050-3AEF459628CC}"/>
            </a:ext>
          </a:extLst>
        </xdr:cNvPr>
        <xdr:cNvPicPr>
          <a:picLocks noChangeAspect="1"/>
        </xdr:cNvPicPr>
      </xdr:nvPicPr>
      <xdr:blipFill>
        <a:blip xmlns:r="http://schemas.openxmlformats.org/officeDocument/2006/relationships" r:embed="rId1"/>
        <a:stretch>
          <a:fillRect/>
        </a:stretch>
      </xdr:blipFill>
      <xdr:spPr>
        <a:xfrm>
          <a:off x="15556673" y="168234"/>
          <a:ext cx="2516904" cy="74220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14</xdr:col>
      <xdr:colOff>244045</xdr:colOff>
      <xdr:row>0</xdr:row>
      <xdr:rowOff>157277</xdr:rowOff>
    </xdr:from>
    <xdr:to>
      <xdr:col>19</xdr:col>
      <xdr:colOff>680</xdr:colOff>
      <xdr:row>4</xdr:row>
      <xdr:rowOff>51954</xdr:rowOff>
    </xdr:to>
    <xdr:pic>
      <xdr:nvPicPr>
        <xdr:cNvPr id="2" name="Picture 1">
          <a:extLst>
            <a:ext uri="{FF2B5EF4-FFF2-40B4-BE49-F238E27FC236}">
              <a16:creationId xmlns:a16="http://schemas.microsoft.com/office/drawing/2014/main" id="{6B4B7C6C-63D1-438A-AEF6-029D78950F27}"/>
            </a:ext>
          </a:extLst>
        </xdr:cNvPr>
        <xdr:cNvPicPr>
          <a:picLocks noChangeAspect="1"/>
        </xdr:cNvPicPr>
      </xdr:nvPicPr>
      <xdr:blipFill>
        <a:blip xmlns:r="http://schemas.openxmlformats.org/officeDocument/2006/relationships" r:embed="rId1"/>
        <a:stretch>
          <a:fillRect/>
        </a:stretch>
      </xdr:blipFill>
      <xdr:spPr>
        <a:xfrm>
          <a:off x="15543421" y="157277"/>
          <a:ext cx="2495169" cy="74574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16</xdr:col>
      <xdr:colOff>89064</xdr:colOff>
      <xdr:row>1</xdr:row>
      <xdr:rowOff>0</xdr:rowOff>
    </xdr:from>
    <xdr:to>
      <xdr:col>18</xdr:col>
      <xdr:colOff>804877</xdr:colOff>
      <xdr:row>4</xdr:row>
      <xdr:rowOff>49480</xdr:rowOff>
    </xdr:to>
    <xdr:pic>
      <xdr:nvPicPr>
        <xdr:cNvPr id="3" name="Picture 2">
          <a:extLst>
            <a:ext uri="{FF2B5EF4-FFF2-40B4-BE49-F238E27FC236}">
              <a16:creationId xmlns:a16="http://schemas.microsoft.com/office/drawing/2014/main" id="{40577C58-7D99-42FA-95BF-1C79ABCC47AD}"/>
            </a:ext>
          </a:extLst>
        </xdr:cNvPr>
        <xdr:cNvPicPr>
          <a:picLocks noChangeAspect="1"/>
        </xdr:cNvPicPr>
      </xdr:nvPicPr>
      <xdr:blipFill>
        <a:blip xmlns:r="http://schemas.openxmlformats.org/officeDocument/2006/relationships" r:embed="rId1"/>
        <a:stretch>
          <a:fillRect/>
        </a:stretch>
      </xdr:blipFill>
      <xdr:spPr>
        <a:xfrm>
          <a:off x="15616051" y="158338"/>
          <a:ext cx="2516904" cy="74220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16</xdr:col>
      <xdr:colOff>174513</xdr:colOff>
      <xdr:row>0</xdr:row>
      <xdr:rowOff>158339</xdr:rowOff>
    </xdr:from>
    <xdr:to>
      <xdr:col>18</xdr:col>
      <xdr:colOff>792824</xdr:colOff>
      <xdr:row>4</xdr:row>
      <xdr:rowOff>11805</xdr:rowOff>
    </xdr:to>
    <xdr:pic>
      <xdr:nvPicPr>
        <xdr:cNvPr id="2" name="Picture 1">
          <a:extLst>
            <a:ext uri="{FF2B5EF4-FFF2-40B4-BE49-F238E27FC236}">
              <a16:creationId xmlns:a16="http://schemas.microsoft.com/office/drawing/2014/main" id="{4DA78CDF-ADF2-406C-A164-9BF445B56068}"/>
            </a:ext>
          </a:extLst>
        </xdr:cNvPr>
        <xdr:cNvPicPr>
          <a:picLocks noChangeAspect="1"/>
        </xdr:cNvPicPr>
      </xdr:nvPicPr>
      <xdr:blipFill>
        <a:blip xmlns:r="http://schemas.openxmlformats.org/officeDocument/2006/relationships" r:embed="rId1"/>
        <a:stretch>
          <a:fillRect/>
        </a:stretch>
      </xdr:blipFill>
      <xdr:spPr>
        <a:xfrm>
          <a:off x="15701500" y="158339"/>
          <a:ext cx="2419402" cy="674842"/>
        </a:xfrm>
        <a:prstGeom prst="rect">
          <a:avLst/>
        </a:prstGeom>
      </xdr:spPr>
    </xdr:pic>
    <xdr:clientData/>
  </xdr:twoCellAnchor>
  <xdr:twoCellAnchor editAs="oneCell">
    <xdr:from>
      <xdr:col>16</xdr:col>
      <xdr:colOff>504701</xdr:colOff>
      <xdr:row>51</xdr:row>
      <xdr:rowOff>158337</xdr:rowOff>
    </xdr:from>
    <xdr:to>
      <xdr:col>19</xdr:col>
      <xdr:colOff>423406</xdr:colOff>
      <xdr:row>55</xdr:row>
      <xdr:rowOff>69273</xdr:rowOff>
    </xdr:to>
    <xdr:pic>
      <xdr:nvPicPr>
        <xdr:cNvPr id="4" name="Picture 3">
          <a:extLst>
            <a:ext uri="{FF2B5EF4-FFF2-40B4-BE49-F238E27FC236}">
              <a16:creationId xmlns:a16="http://schemas.microsoft.com/office/drawing/2014/main" id="{49F0DC86-4440-4D3A-B1D3-421747A6175E}"/>
            </a:ext>
          </a:extLst>
        </xdr:cNvPr>
        <xdr:cNvPicPr>
          <a:picLocks noChangeAspect="1"/>
        </xdr:cNvPicPr>
      </xdr:nvPicPr>
      <xdr:blipFill>
        <a:blip xmlns:r="http://schemas.openxmlformats.org/officeDocument/2006/relationships" r:embed="rId1"/>
        <a:stretch>
          <a:fillRect/>
        </a:stretch>
      </xdr:blipFill>
      <xdr:spPr>
        <a:xfrm>
          <a:off x="16031688" y="11182597"/>
          <a:ext cx="2620342" cy="81148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5</xdr:col>
      <xdr:colOff>152625</xdr:colOff>
      <xdr:row>4</xdr:row>
      <xdr:rowOff>155426</xdr:rowOff>
    </xdr:to>
    <xdr:pic>
      <xdr:nvPicPr>
        <xdr:cNvPr id="2" name="Picture 1">
          <a:extLst>
            <a:ext uri="{FF2B5EF4-FFF2-40B4-BE49-F238E27FC236}">
              <a16:creationId xmlns:a16="http://schemas.microsoft.com/office/drawing/2014/main" id="{9E1DAE0F-0AE7-4040-99F7-8B35166292F5}"/>
            </a:ext>
          </a:extLst>
        </xdr:cNvPr>
        <xdr:cNvPicPr>
          <a:picLocks noChangeAspect="1"/>
        </xdr:cNvPicPr>
      </xdr:nvPicPr>
      <xdr:blipFill>
        <a:blip xmlns:r="http://schemas.openxmlformats.org/officeDocument/2006/relationships" r:embed="rId1"/>
        <a:stretch>
          <a:fillRect/>
        </a:stretch>
      </xdr:blipFill>
      <xdr:spPr>
        <a:xfrm>
          <a:off x="0" y="19050"/>
          <a:ext cx="2933925" cy="85483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0\Documents\Viktor%20P\Businessplan\Finanzvorlagen\Mein%20Update\Modell_Vorlage%20Einzelnunternehmen_VP_V03%20-%20Cop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04_Projects%20Planning%20and%20Modelling\04_Projects%20running\372%20Scheidegger%20Cleaning\04%20Modelling\Modell%20V01_T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10\Documents\Viktor%20P\Blog\Blog%202024\2.%20Sektion%20Download\13.%20Businessplan%20vorlage\Businessplan%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k_Bil  "/>
      <sheetName val="Grafik_ER"/>
      <sheetName val="Grafiken"/>
      <sheetName val="Erfolgsrechnung Druck"/>
      <sheetName val="Bilanz Druck"/>
      <sheetName val="Steuernberechnung"/>
      <sheetName val="Zur Infoanfrage"/>
      <sheetName val="Infoanfrage"/>
      <sheetName val="Inputs (2)"/>
      <sheetName val="Inputs"/>
      <sheetName val="Steuern"/>
      <sheetName val="Timing"/>
      <sheetName val="Kalkulationen"/>
      <sheetName val="Personalplanung"/>
      <sheetName val="Periode (verstecken)"/>
      <sheetName val="Erfolgsrechnung"/>
      <sheetName val="Erfolgsrechnung Final"/>
      <sheetName val="Bilanz"/>
      <sheetName val="Bilanz Final"/>
      <sheetName val="Abschreibungen "/>
      <sheetName val="Fremdkapital"/>
    </sheetNames>
    <sheetDataSet>
      <sheetData sheetId="0"/>
      <sheetData sheetId="1"/>
      <sheetData sheetId="2"/>
      <sheetData sheetId="3"/>
      <sheetData sheetId="4"/>
      <sheetData sheetId="5"/>
      <sheetData sheetId="6"/>
      <sheetData sheetId="7"/>
      <sheetData sheetId="8"/>
      <sheetData sheetId="9">
        <row r="268">
          <cell r="C268" t="str">
            <v>Aufnahmedatum</v>
          </cell>
        </row>
      </sheetData>
      <sheetData sheetId="10"/>
      <sheetData sheetId="11"/>
      <sheetData sheetId="12"/>
      <sheetData sheetId="13"/>
      <sheetData sheetId="14">
        <row r="1">
          <cell r="H1" t="str">
            <v>Kunden</v>
          </cell>
        </row>
        <row r="2">
          <cell r="H2" t="str">
            <v>Bestellungen</v>
          </cell>
        </row>
        <row r="3">
          <cell r="H3" t="str">
            <v>Kinder</v>
          </cell>
        </row>
        <row r="4">
          <cell r="H4" t="str">
            <v>Stücke</v>
          </cell>
        </row>
        <row r="5">
          <cell r="H5" t="str">
            <v>Aufträge</v>
          </cell>
        </row>
        <row r="6">
          <cell r="H6" t="str">
            <v>Stunden</v>
          </cell>
        </row>
      </sheetData>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Timing"/>
      <sheetName val="Kalkulationen"/>
      <sheetName val="Gewinnsteuer"/>
      <sheetName val="Personalplanung"/>
      <sheetName val="Erfolgsrechnung"/>
      <sheetName val="Final Erfolgsrechnung"/>
      <sheetName val="Grafiken"/>
      <sheetName val="Bilanz"/>
      <sheetName val="Final Bilanz"/>
      <sheetName val="Sheet2"/>
      <sheetName val="Sheet1"/>
      <sheetName val="Charts"/>
      <sheetName val="Abschreibungen "/>
      <sheetName val="Abschreibungen Plattform (2)"/>
      <sheetName val="Abschreibung Ausstellungsplatz"/>
      <sheetName val="Timing2"/>
      <sheetName val="Erfolgsrechnung2"/>
      <sheetName val="Sheet3"/>
      <sheetName val="Periode (verstecken)"/>
    </sheetNames>
    <sheetDataSet>
      <sheetData sheetId="0">
        <row r="14">
          <cell r="G14" t="str">
            <v>CHF</v>
          </cell>
        </row>
        <row r="15">
          <cell r="G15" t="str">
            <v>CHF</v>
          </cell>
        </row>
        <row r="28">
          <cell r="G28">
            <v>12</v>
          </cell>
        </row>
        <row r="29">
          <cell r="G29">
            <v>365</v>
          </cell>
        </row>
        <row r="39">
          <cell r="G39">
            <v>0.16400000000000001</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1. Erfolgsrechnung"/>
      <sheetName val="2. Bilanz"/>
      <sheetName val="3. Cash Flow Rechnung"/>
      <sheetName val="Charts"/>
      <sheetName val="Kontakt"/>
      <sheetName val="Periode (verstecken)"/>
    </sheetNames>
    <sheetDataSet>
      <sheetData sheetId="0"/>
      <sheetData sheetId="1"/>
      <sheetData sheetId="2"/>
      <sheetData sheetId="3"/>
      <sheetData sheetId="4"/>
      <sheetData sheetId="5"/>
      <sheetData sheetId="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A1ACB83-864F-4820-803C-DBD411FAF6F7}" name="Table2" displayName="Table2" ref="A18:J139" totalsRowShown="0" headerRowDxfId="14" dataDxfId="13" tableBorderDxfId="12">
  <autoFilter ref="A18:J139" xr:uid="{8A1ACB83-864F-4820-803C-DBD411FAF6F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50D34B91-DA69-4939-8F6C-8494D0E0D431}" name="Periode" dataDxfId="11">
      <calculatedColumnFormula>A18+1</calculatedColumnFormula>
    </tableColumn>
    <tableColumn id="2" xr3:uid="{5641EC8C-BBE9-4BEE-9139-FFAED0E288AF}" name="Datum" dataDxfId="10">
      <calculatedColumnFormula>DATE(YEAR(B18),MONTH(B18)+1,1)</calculatedColumnFormula>
    </tableColumn>
    <tableColumn id="3" xr3:uid="{BDAB8F7F-FBA3-4F74-B213-3A0F6E66D534}" name="Kapitalbetrag" dataDxfId="9" dataCellStyle="Comma"/>
    <tableColumn id="4" xr3:uid="{6124D3BB-F24D-41B0-9D1A-4F999D3635EC}" name="Zinsen" dataDxfId="8" dataCellStyle="Comma"/>
    <tableColumn id="5" xr3:uid="{7FB38D96-E67A-4A77-8291-8425F3D4481F}" name="Tilgung" dataDxfId="7" dataCellStyle="Comma"/>
    <tableColumn id="6" xr3:uid="{0FDC7F3C-B7E0-4877-9147-37CF539956C2}" name="Vorauszahlung" dataDxfId="6" dataCellStyle="Comma"/>
    <tableColumn id="7" xr3:uid="{8E1A8734-7565-466A-9D64-0F9DEEBEEBAB}" name="Kapitalbetrag neu" dataDxfId="5" dataCellStyle="Comma"/>
    <tableColumn id="8" xr3:uid="{7AF55648-C734-4552-B3DF-A7923D3E473A}" name="Kapitalbetrag " dataDxfId="4"/>
    <tableColumn id="9" xr3:uid="{1583CD5F-DD17-4959-9409-C483ABB0B3C6}" name="Zinsen " dataDxfId="3"/>
    <tableColumn id="10" xr3:uid="{60B3FBA3-3E1A-4DB6-B345-54DBF4669502}" name="Tilgung " dataDxfId="2"/>
  </tableColumns>
  <tableStyleInfo name="TableStyleLight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usinessplan-pro.ch/"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4E350-15B8-4AC1-8737-BA2870464FC2}">
  <sheetPr>
    <tabColor theme="0" tint="-0.34998626667073579"/>
  </sheetPr>
  <dimension ref="A1:K31"/>
  <sheetViews>
    <sheetView showGridLines="0" tabSelected="1" zoomScaleNormal="100" zoomScaleSheetLayoutView="85" workbookViewId="0">
      <selection activeCell="B2" sqref="B2"/>
    </sheetView>
  </sheetViews>
  <sheetFormatPr defaultRowHeight="15" x14ac:dyDescent="0.25"/>
  <cols>
    <col min="1" max="1" width="1.5703125" style="79" customWidth="1"/>
    <col min="2" max="2" width="140.7109375" customWidth="1"/>
    <col min="3" max="4" width="16.7109375" customWidth="1"/>
    <col min="6" max="6" width="60.28515625" customWidth="1"/>
    <col min="7" max="7" width="68.85546875" bestFit="1" customWidth="1"/>
    <col min="8" max="8" width="16.7109375" customWidth="1"/>
    <col min="9" max="9" width="27.42578125" customWidth="1"/>
    <col min="10" max="10" width="6.140625" bestFit="1" customWidth="1"/>
  </cols>
  <sheetData>
    <row r="1" spans="1:11" ht="14.25" customHeight="1" x14ac:dyDescent="0.25">
      <c r="A1" s="552"/>
      <c r="B1" s="552"/>
      <c r="C1" s="552"/>
      <c r="D1" s="552"/>
      <c r="E1" s="552"/>
      <c r="F1" s="552"/>
      <c r="G1" s="552"/>
      <c r="H1" s="552"/>
      <c r="I1" s="552"/>
    </row>
    <row r="2" spans="1:11" s="79" customFormat="1" ht="29.1" customHeight="1" x14ac:dyDescent="0.35">
      <c r="A2" s="382"/>
      <c r="B2" s="194" t="s">
        <v>320</v>
      </c>
      <c r="C2" s="383"/>
      <c r="D2" s="383"/>
      <c r="E2" s="383"/>
      <c r="F2" s="384"/>
      <c r="G2" s="384"/>
      <c r="H2" s="383"/>
      <c r="I2" s="385"/>
      <c r="J2" s="386"/>
      <c r="K2" s="386"/>
    </row>
    <row r="3" spans="1:11" ht="29.1" customHeight="1" x14ac:dyDescent="0.25">
      <c r="A3" s="387"/>
      <c r="B3" s="387" t="s">
        <v>321</v>
      </c>
      <c r="C3" s="383"/>
      <c r="D3" s="383"/>
      <c r="E3" s="383"/>
      <c r="F3" s="384"/>
      <c r="G3" s="384"/>
      <c r="H3" s="383"/>
      <c r="I3" s="385"/>
      <c r="J3" s="386"/>
      <c r="K3" s="386"/>
    </row>
    <row r="4" spans="1:11" s="79" customFormat="1" ht="14.25" customHeight="1" x14ac:dyDescent="0.25">
      <c r="B4" s="388"/>
      <c r="C4" s="389"/>
      <c r="D4" s="389"/>
      <c r="E4" s="389"/>
      <c r="F4" s="390"/>
      <c r="G4" s="390"/>
      <c r="H4" s="389"/>
      <c r="I4" s="391"/>
      <c r="J4" s="391"/>
      <c r="K4" s="388"/>
    </row>
    <row r="5" spans="1:11" ht="14.25" customHeight="1" x14ac:dyDescent="0.25">
      <c r="K5" s="386"/>
    </row>
    <row r="6" spans="1:11" x14ac:dyDescent="0.25">
      <c r="B6" s="392" t="s">
        <v>298</v>
      </c>
      <c r="C6" s="383"/>
    </row>
    <row r="7" spans="1:11" ht="24.75" customHeight="1" x14ac:dyDescent="0.25">
      <c r="B7" s="393"/>
      <c r="C7" s="394"/>
    </row>
    <row r="8" spans="1:11" ht="13.5" customHeight="1" x14ac:dyDescent="0.25">
      <c r="B8" s="395" t="s">
        <v>299</v>
      </c>
      <c r="C8" s="395"/>
    </row>
    <row r="9" spans="1:11" ht="142.5" x14ac:dyDescent="0.25">
      <c r="B9" s="396" t="s">
        <v>325</v>
      </c>
      <c r="C9" s="396"/>
    </row>
    <row r="10" spans="1:11" x14ac:dyDescent="0.25">
      <c r="B10" s="397"/>
      <c r="C10" s="397"/>
    </row>
    <row r="11" spans="1:11" x14ac:dyDescent="0.25">
      <c r="B11" s="397" t="s">
        <v>300</v>
      </c>
      <c r="C11" s="397"/>
    </row>
    <row r="12" spans="1:11" x14ac:dyDescent="0.25">
      <c r="B12" s="398" t="s">
        <v>304</v>
      </c>
      <c r="C12" s="399"/>
    </row>
    <row r="13" spans="1:11" ht="15.75" thickBot="1" x14ac:dyDescent="0.3">
      <c r="B13" s="400"/>
      <c r="C13" s="401"/>
    </row>
    <row r="14" spans="1:11" ht="24.95" customHeight="1" x14ac:dyDescent="0.25">
      <c r="K14" s="386"/>
    </row>
    <row r="15" spans="1:11" x14ac:dyDescent="0.25">
      <c r="B15" s="392" t="s">
        <v>301</v>
      </c>
      <c r="C15" s="383"/>
    </row>
    <row r="16" spans="1:11" x14ac:dyDescent="0.25">
      <c r="B16" s="402"/>
      <c r="C16" s="402"/>
    </row>
    <row r="17" spans="2:11" x14ac:dyDescent="0.25">
      <c r="B17" s="396" t="s">
        <v>302</v>
      </c>
      <c r="C17" s="396"/>
    </row>
    <row r="18" spans="2:11" x14ac:dyDescent="0.25">
      <c r="B18" s="396"/>
      <c r="C18" s="396"/>
    </row>
    <row r="19" spans="2:11" x14ac:dyDescent="0.25">
      <c r="B19" s="396" t="s">
        <v>314</v>
      </c>
      <c r="C19" s="396"/>
    </row>
    <row r="20" spans="2:11" ht="17.25" customHeight="1" x14ac:dyDescent="0.25">
      <c r="B20" s="396" t="s">
        <v>315</v>
      </c>
      <c r="C20" s="396"/>
    </row>
    <row r="21" spans="2:11" ht="48.75" customHeight="1" x14ac:dyDescent="0.25">
      <c r="B21" s="396" t="s">
        <v>326</v>
      </c>
      <c r="C21" s="396"/>
    </row>
    <row r="22" spans="2:11" ht="15" customHeight="1" x14ac:dyDescent="0.25">
      <c r="B22" s="396" t="s">
        <v>312</v>
      </c>
      <c r="C22" s="396"/>
    </row>
    <row r="23" spans="2:11" x14ac:dyDescent="0.25">
      <c r="B23" s="396" t="s">
        <v>307</v>
      </c>
      <c r="C23" s="396"/>
    </row>
    <row r="24" spans="2:11" x14ac:dyDescent="0.25">
      <c r="B24" s="396" t="s">
        <v>322</v>
      </c>
      <c r="C24" s="396"/>
    </row>
    <row r="25" spans="2:11" ht="42.75" x14ac:dyDescent="0.25">
      <c r="B25" s="396" t="s">
        <v>313</v>
      </c>
      <c r="C25" s="396"/>
    </row>
    <row r="26" spans="2:11" ht="15.75" thickBot="1" x14ac:dyDescent="0.3">
      <c r="B26" s="403"/>
      <c r="C26" s="404"/>
    </row>
    <row r="27" spans="2:11" ht="24.95" customHeight="1" x14ac:dyDescent="0.25">
      <c r="K27" s="386"/>
    </row>
    <row r="28" spans="2:11" x14ac:dyDescent="0.25">
      <c r="B28" s="392" t="s">
        <v>303</v>
      </c>
      <c r="C28" s="383"/>
    </row>
    <row r="29" spans="2:11" ht="13.5" customHeight="1" x14ac:dyDescent="0.25">
      <c r="B29" s="405"/>
      <c r="C29" s="402"/>
    </row>
    <row r="30" spans="2:11" ht="74.099999999999994" customHeight="1" x14ac:dyDescent="0.25">
      <c r="B30" s="396" t="s">
        <v>323</v>
      </c>
      <c r="C30" s="396"/>
    </row>
    <row r="31" spans="2:11" ht="15.75" thickBot="1" x14ac:dyDescent="0.3">
      <c r="B31" s="400"/>
      <c r="C31" s="401"/>
      <c r="K31" s="386"/>
    </row>
  </sheetData>
  <sheetProtection algorithmName="SHA-512" hashValue="uzyf5ANzKhKfOgTpRzbusGc6IrwSHobd3hMjWTPDaZ6MFO09gHQkeXK2ELkhkmAG3ZRix0EsyIdpZAKkhPFbdw==" saltValue="ycFMtSJtwwxbgueXbxI0Bg==" spinCount="100000" sheet="1" objects="1" scenarios="1"/>
  <mergeCells count="1">
    <mergeCell ref="A1:I1"/>
  </mergeCells>
  <hyperlinks>
    <hyperlink ref="B12" r:id="rId1" xr:uid="{62642856-A36F-46C7-8C25-A67DA25BA1F5}"/>
  </hyperlinks>
  <pageMargins left="0.59055118110236227" right="0.59055118110236227" top="0.78740157480314965" bottom="0.78740157480314965" header="0.31496062992125984" footer="0.31496062992125984"/>
  <pageSetup paperSize="9" scale="50"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theme="5"/>
  </sheetPr>
  <dimension ref="A2:Z71"/>
  <sheetViews>
    <sheetView showGridLines="0" zoomScale="98" zoomScaleNormal="98" zoomScaleSheetLayoutView="70" workbookViewId="0">
      <pane xSplit="1" topLeftCell="B1" activePane="topRight" state="frozen"/>
      <selection activeCell="G36" sqref="G36"/>
      <selection pane="topRight" activeCell="A3" sqref="A3"/>
    </sheetView>
  </sheetViews>
  <sheetFormatPr defaultColWidth="9.140625" defaultRowHeight="12.75" x14ac:dyDescent="0.2"/>
  <cols>
    <col min="1" max="1" width="42.7109375" style="295" customWidth="1"/>
    <col min="2" max="2" width="8.7109375" style="297" customWidth="1"/>
    <col min="3" max="3" width="2.7109375" style="295" customWidth="1"/>
    <col min="4" max="20" width="12.7109375" style="295" customWidth="1"/>
    <col min="21" max="21" width="9.28515625" style="295" customWidth="1"/>
    <col min="22" max="22" width="12" style="295" customWidth="1"/>
    <col min="23" max="26" width="10.7109375" style="295" bestFit="1" customWidth="1"/>
    <col min="27" max="16384" width="9.140625" style="295"/>
  </cols>
  <sheetData>
    <row r="2" spans="1:23" ht="15" customHeight="1" x14ac:dyDescent="0.2">
      <c r="A2" s="291" t="s">
        <v>289</v>
      </c>
      <c r="B2" s="292"/>
      <c r="C2" s="293"/>
      <c r="D2" s="293"/>
      <c r="E2" s="293"/>
      <c r="F2" s="293"/>
      <c r="G2" s="293"/>
      <c r="H2" s="293"/>
      <c r="I2" s="293"/>
      <c r="J2" s="293"/>
      <c r="K2" s="293"/>
      <c r="L2" s="293"/>
      <c r="M2" s="293"/>
      <c r="N2" s="293"/>
      <c r="O2" s="293"/>
      <c r="P2" s="293"/>
      <c r="Q2" s="293"/>
      <c r="R2" s="293"/>
      <c r="S2" s="293"/>
      <c r="T2" s="293"/>
      <c r="U2" s="294"/>
    </row>
    <row r="3" spans="1:23" ht="24.95" customHeight="1" x14ac:dyDescent="0.35">
      <c r="A3" s="296" t="s">
        <v>235</v>
      </c>
      <c r="B3" s="292"/>
      <c r="C3" s="293"/>
      <c r="D3" s="293"/>
      <c r="E3" s="293"/>
      <c r="F3" s="293"/>
      <c r="G3" s="293"/>
      <c r="H3" s="293"/>
      <c r="I3" s="293"/>
      <c r="J3" s="293"/>
      <c r="K3" s="293"/>
      <c r="L3" s="293"/>
      <c r="M3" s="293"/>
      <c r="N3" s="293"/>
      <c r="O3" s="293"/>
      <c r="P3" s="293"/>
      <c r="Q3" s="293"/>
      <c r="R3" s="293"/>
      <c r="S3" s="293"/>
      <c r="T3" s="293"/>
      <c r="U3" s="294"/>
    </row>
    <row r="4" spans="1:23" ht="15" customHeight="1" x14ac:dyDescent="0.2">
      <c r="A4" s="291"/>
      <c r="B4" s="292"/>
      <c r="C4" s="293"/>
      <c r="D4" s="293"/>
      <c r="E4" s="293"/>
      <c r="F4" s="293"/>
      <c r="G4" s="293"/>
      <c r="H4" s="293"/>
      <c r="I4" s="293"/>
      <c r="J4" s="293"/>
      <c r="K4" s="293"/>
      <c r="L4" s="293"/>
      <c r="M4" s="293"/>
      <c r="N4" s="293"/>
      <c r="O4" s="293"/>
      <c r="P4" s="293"/>
      <c r="Q4" s="293"/>
      <c r="R4" s="293"/>
      <c r="S4" s="293"/>
      <c r="T4" s="293"/>
      <c r="U4" s="294"/>
    </row>
    <row r="5" spans="1:23" ht="15" customHeight="1" x14ac:dyDescent="0.2">
      <c r="P5" s="298"/>
      <c r="Q5" s="298"/>
      <c r="R5" s="298"/>
      <c r="S5" s="298"/>
      <c r="T5" s="298"/>
      <c r="U5" s="298"/>
    </row>
    <row r="6" spans="1:23" ht="17.100000000000001" customHeight="1" x14ac:dyDescent="0.25">
      <c r="A6" s="299"/>
      <c r="B6" s="300"/>
      <c r="C6" s="301"/>
      <c r="D6" s="302" t="s">
        <v>31</v>
      </c>
      <c r="E6" s="336"/>
      <c r="F6" s="336"/>
      <c r="G6" s="336"/>
      <c r="H6" s="336"/>
      <c r="I6" s="336"/>
      <c r="J6" s="336"/>
      <c r="K6" s="336"/>
      <c r="L6" s="336"/>
      <c r="M6" s="336"/>
      <c r="N6" s="337"/>
      <c r="O6" s="273"/>
      <c r="P6" s="338" t="s">
        <v>32</v>
      </c>
      <c r="Q6" s="339"/>
      <c r="R6" s="340"/>
      <c r="S6" s="340"/>
      <c r="T6" s="341"/>
      <c r="U6" s="303"/>
      <c r="V6" s="297"/>
    </row>
    <row r="7" spans="1:23" ht="17.100000000000001" customHeight="1" x14ac:dyDescent="0.25">
      <c r="A7" s="304"/>
      <c r="B7" s="305" t="s">
        <v>20</v>
      </c>
      <c r="C7" s="304"/>
      <c r="D7" s="306" t="str">
        <f>Timing!I2</f>
        <v>Jan 1900</v>
      </c>
      <c r="E7" s="238" t="str">
        <f>Timing!J2</f>
        <v>Feb 1900</v>
      </c>
      <c r="F7" s="238" t="str">
        <f>Timing!K2</f>
        <v>Feb 1900</v>
      </c>
      <c r="G7" s="238" t="str">
        <f>Timing!L2</f>
        <v>Feb 1900</v>
      </c>
      <c r="H7" s="238" t="str">
        <f>Timing!M2</f>
        <v>Feb 1900</v>
      </c>
      <c r="I7" s="238" t="str">
        <f>Timing!N2</f>
        <v>Feb 1900</v>
      </c>
      <c r="J7" s="238" t="str">
        <f>Timing!O2</f>
        <v>Feb 1900</v>
      </c>
      <c r="K7" s="238" t="str">
        <f>Timing!P2</f>
        <v>Feb 1900</v>
      </c>
      <c r="L7" s="238" t="str">
        <f>Timing!Q2</f>
        <v>Feb 1900</v>
      </c>
      <c r="M7" s="238" t="str">
        <f>Timing!R2</f>
        <v>Feb 1900</v>
      </c>
      <c r="N7" s="238" t="str">
        <f>Timing!S2</f>
        <v>Feb 1900</v>
      </c>
      <c r="O7" s="238" t="str">
        <f>Timing!T2</f>
        <v>Feb 1900</v>
      </c>
      <c r="P7" s="239" t="str">
        <f>"FY"&amp;" "&amp;YEAR(D7)</f>
        <v>FY 1900</v>
      </c>
      <c r="Q7" s="239" t="str">
        <f>Timing!U2</f>
        <v>FY 1900</v>
      </c>
      <c r="R7" s="239" t="str">
        <f>Timing!V2</f>
        <v>FY 1901</v>
      </c>
      <c r="S7" s="239" t="str">
        <f>Timing!W2</f>
        <v>FY 1902</v>
      </c>
      <c r="T7" s="239" t="str">
        <f>Timing!X2</f>
        <v>FY 1903</v>
      </c>
      <c r="U7" s="307"/>
      <c r="V7" s="308"/>
      <c r="W7" s="308"/>
    </row>
    <row r="8" spans="1:23" ht="17.100000000000001" customHeight="1" x14ac:dyDescent="0.25">
      <c r="A8" s="240"/>
      <c r="B8" s="309"/>
      <c r="C8" s="310"/>
      <c r="D8" s="311"/>
      <c r="E8" s="242"/>
      <c r="F8" s="242"/>
      <c r="G8" s="242"/>
      <c r="H8" s="242"/>
      <c r="I8" s="242"/>
      <c r="J8" s="242"/>
      <c r="K8" s="242"/>
      <c r="L8" s="242"/>
      <c r="M8" s="242"/>
      <c r="N8" s="242"/>
      <c r="O8" s="242"/>
      <c r="P8" s="243" t="s">
        <v>284</v>
      </c>
      <c r="Q8" s="243" t="s">
        <v>284</v>
      </c>
      <c r="R8" s="243" t="s">
        <v>284</v>
      </c>
      <c r="S8" s="243" t="s">
        <v>284</v>
      </c>
      <c r="T8" s="243" t="s">
        <v>284</v>
      </c>
      <c r="U8" s="312"/>
      <c r="V8" s="297"/>
      <c r="W8" s="297"/>
    </row>
    <row r="9" spans="1:23" ht="17.100000000000001" customHeight="1" x14ac:dyDescent="0.25">
      <c r="A9" s="439" t="s">
        <v>98</v>
      </c>
      <c r="B9" s="313"/>
      <c r="C9" s="314"/>
      <c r="D9" s="315"/>
      <c r="E9" s="244"/>
      <c r="F9" s="244"/>
      <c r="G9" s="244"/>
      <c r="H9" s="244"/>
      <c r="I9" s="244"/>
      <c r="J9" s="244"/>
      <c r="K9" s="244"/>
      <c r="L9" s="244"/>
      <c r="M9" s="244"/>
      <c r="N9" s="244"/>
      <c r="O9" s="244"/>
      <c r="P9" s="243" t="s">
        <v>284</v>
      </c>
      <c r="Q9" s="243" t="s">
        <v>284</v>
      </c>
      <c r="R9" s="243" t="s">
        <v>284</v>
      </c>
      <c r="S9" s="243" t="s">
        <v>284</v>
      </c>
      <c r="T9" s="243" t="s">
        <v>284</v>
      </c>
      <c r="U9" s="312"/>
      <c r="V9" s="297"/>
      <c r="W9" s="297"/>
    </row>
    <row r="10" spans="1:23" ht="17.100000000000001" customHeight="1" x14ac:dyDescent="0.2">
      <c r="A10" s="428" t="str">
        <f>Kalkulationen!A9</f>
        <v>Geschäftsrichtung 1</v>
      </c>
      <c r="B10" s="544" t="str">
        <f t="shared" ref="B10:B12" si="0">Currency_USD</f>
        <v>CHF</v>
      </c>
      <c r="C10" s="198"/>
      <c r="D10" s="245">
        <f>Kalkulationen!D9</f>
        <v>0</v>
      </c>
      <c r="E10" s="245">
        <f>Kalkulationen!E9</f>
        <v>0</v>
      </c>
      <c r="F10" s="245">
        <f>Kalkulationen!F9</f>
        <v>0</v>
      </c>
      <c r="G10" s="245">
        <f>Kalkulationen!G9</f>
        <v>0</v>
      </c>
      <c r="H10" s="245">
        <f>Kalkulationen!H9</f>
        <v>0</v>
      </c>
      <c r="I10" s="245">
        <f>Kalkulationen!I9</f>
        <v>0</v>
      </c>
      <c r="J10" s="245">
        <f>Kalkulationen!J9</f>
        <v>0</v>
      </c>
      <c r="K10" s="245">
        <f>Kalkulationen!K9</f>
        <v>0</v>
      </c>
      <c r="L10" s="245">
        <f>Kalkulationen!L9</f>
        <v>0</v>
      </c>
      <c r="M10" s="245">
        <f>Kalkulationen!M9</f>
        <v>0</v>
      </c>
      <c r="N10" s="245">
        <f>Kalkulationen!N9</f>
        <v>0</v>
      </c>
      <c r="O10" s="245">
        <f>Kalkulationen!O9</f>
        <v>0</v>
      </c>
      <c r="P10" s="246">
        <f>SUM(D10:O10)</f>
        <v>0</v>
      </c>
      <c r="Q10" s="246">
        <f>Kalkulationen!P9</f>
        <v>0</v>
      </c>
      <c r="R10" s="246">
        <f>Kalkulationen!Q9</f>
        <v>0</v>
      </c>
      <c r="S10" s="246">
        <f>Kalkulationen!R9</f>
        <v>0</v>
      </c>
      <c r="T10" s="246">
        <f>Kalkulationen!S9</f>
        <v>0</v>
      </c>
      <c r="U10" s="316"/>
      <c r="V10" s="297"/>
      <c r="W10" s="297"/>
    </row>
    <row r="11" spans="1:23" ht="17.100000000000001" customHeight="1" x14ac:dyDescent="0.2">
      <c r="A11" s="428" t="str">
        <f>Kalkulationen!A10</f>
        <v>Geschäftsrichtung 2</v>
      </c>
      <c r="B11" s="544" t="str">
        <f t="shared" si="0"/>
        <v>CHF</v>
      </c>
      <c r="C11" s="198"/>
      <c r="D11" s="245">
        <f>Kalkulationen!D10</f>
        <v>0</v>
      </c>
      <c r="E11" s="245">
        <f>Kalkulationen!E10</f>
        <v>0</v>
      </c>
      <c r="F11" s="245">
        <f>Kalkulationen!F10</f>
        <v>0</v>
      </c>
      <c r="G11" s="245">
        <f>Kalkulationen!G10</f>
        <v>0</v>
      </c>
      <c r="H11" s="245">
        <f>Kalkulationen!H10</f>
        <v>0</v>
      </c>
      <c r="I11" s="245">
        <f>Kalkulationen!I10</f>
        <v>0</v>
      </c>
      <c r="J11" s="245">
        <f>Kalkulationen!J10</f>
        <v>0</v>
      </c>
      <c r="K11" s="245">
        <f>Kalkulationen!K10</f>
        <v>0</v>
      </c>
      <c r="L11" s="245">
        <f>Kalkulationen!L10</f>
        <v>0</v>
      </c>
      <c r="M11" s="245">
        <f>Kalkulationen!M10</f>
        <v>0</v>
      </c>
      <c r="N11" s="245">
        <f>Kalkulationen!N10</f>
        <v>0</v>
      </c>
      <c r="O11" s="245">
        <f>Kalkulationen!O10</f>
        <v>0</v>
      </c>
      <c r="P11" s="246">
        <f t="shared" ref="P11:P12" si="1">SUM(D11:O11)</f>
        <v>0</v>
      </c>
      <c r="Q11" s="246">
        <f>Kalkulationen!P10</f>
        <v>0</v>
      </c>
      <c r="R11" s="246">
        <f>Kalkulationen!Q10</f>
        <v>0</v>
      </c>
      <c r="S11" s="246">
        <f>Kalkulationen!R10</f>
        <v>0</v>
      </c>
      <c r="T11" s="246">
        <f>Kalkulationen!S10</f>
        <v>0</v>
      </c>
      <c r="U11" s="316"/>
      <c r="V11" s="297"/>
      <c r="W11" s="297"/>
    </row>
    <row r="12" spans="1:23" ht="17.100000000000001" customHeight="1" x14ac:dyDescent="0.2">
      <c r="A12" s="428" t="str">
        <f>Kalkulationen!A11</f>
        <v>Geschäftsrichtung 3</v>
      </c>
      <c r="B12" s="544" t="str">
        <f t="shared" si="0"/>
        <v>CHF</v>
      </c>
      <c r="C12" s="198"/>
      <c r="D12" s="245">
        <f>Kalkulationen!D11</f>
        <v>0</v>
      </c>
      <c r="E12" s="245">
        <f>Kalkulationen!E11</f>
        <v>0</v>
      </c>
      <c r="F12" s="245">
        <f>Kalkulationen!F11</f>
        <v>0</v>
      </c>
      <c r="G12" s="245">
        <f>Kalkulationen!G11</f>
        <v>0</v>
      </c>
      <c r="H12" s="245">
        <f>Kalkulationen!H11</f>
        <v>0</v>
      </c>
      <c r="I12" s="245">
        <f>Kalkulationen!I11</f>
        <v>0</v>
      </c>
      <c r="J12" s="245">
        <f>Kalkulationen!J11</f>
        <v>0</v>
      </c>
      <c r="K12" s="245">
        <f>Kalkulationen!K11</f>
        <v>0</v>
      </c>
      <c r="L12" s="245">
        <f>Kalkulationen!L11</f>
        <v>0</v>
      </c>
      <c r="M12" s="245">
        <f>Kalkulationen!M11</f>
        <v>0</v>
      </c>
      <c r="N12" s="245">
        <f>Kalkulationen!N11</f>
        <v>0</v>
      </c>
      <c r="O12" s="245">
        <f>Kalkulationen!O11</f>
        <v>0</v>
      </c>
      <c r="P12" s="246">
        <f t="shared" si="1"/>
        <v>0</v>
      </c>
      <c r="Q12" s="246">
        <f>Kalkulationen!P11</f>
        <v>0</v>
      </c>
      <c r="R12" s="246">
        <f>Kalkulationen!Q11</f>
        <v>0</v>
      </c>
      <c r="S12" s="246">
        <f>Kalkulationen!R11</f>
        <v>0</v>
      </c>
      <c r="T12" s="246">
        <f>Kalkulationen!S11</f>
        <v>0</v>
      </c>
      <c r="U12" s="316"/>
      <c r="V12" s="297"/>
      <c r="W12" s="297"/>
    </row>
    <row r="13" spans="1:23" ht="17.100000000000001" customHeight="1" x14ac:dyDescent="0.25">
      <c r="A13" s="432" t="s">
        <v>99</v>
      </c>
      <c r="B13" s="545" t="s">
        <v>17</v>
      </c>
      <c r="C13" s="247"/>
      <c r="D13" s="248">
        <f>Kalkulationen!D12</f>
        <v>0</v>
      </c>
      <c r="E13" s="248">
        <f>Kalkulationen!E12</f>
        <v>0</v>
      </c>
      <c r="F13" s="248">
        <f>Kalkulationen!F12</f>
        <v>0</v>
      </c>
      <c r="G13" s="248">
        <f>Kalkulationen!G12</f>
        <v>0</v>
      </c>
      <c r="H13" s="248">
        <f>Kalkulationen!H12</f>
        <v>0</v>
      </c>
      <c r="I13" s="248">
        <f>Kalkulationen!I12</f>
        <v>0</v>
      </c>
      <c r="J13" s="248">
        <f>Kalkulationen!J12</f>
        <v>0</v>
      </c>
      <c r="K13" s="248">
        <f>Kalkulationen!K12</f>
        <v>0</v>
      </c>
      <c r="L13" s="248">
        <f>Kalkulationen!L12</f>
        <v>0</v>
      </c>
      <c r="M13" s="248">
        <f>Kalkulationen!M12</f>
        <v>0</v>
      </c>
      <c r="N13" s="248">
        <f>Kalkulationen!N12</f>
        <v>0</v>
      </c>
      <c r="O13" s="248">
        <f>Kalkulationen!O12</f>
        <v>0</v>
      </c>
      <c r="P13" s="249">
        <f>SUM(D13:O13)</f>
        <v>0</v>
      </c>
      <c r="Q13" s="249">
        <f>Kalkulationen!P12</f>
        <v>0</v>
      </c>
      <c r="R13" s="249">
        <f>Kalkulationen!Q12</f>
        <v>0</v>
      </c>
      <c r="S13" s="249">
        <f>Kalkulationen!R12</f>
        <v>0</v>
      </c>
      <c r="T13" s="249">
        <f>Kalkulationen!S12</f>
        <v>0</v>
      </c>
      <c r="U13" s="318"/>
      <c r="V13" s="297"/>
      <c r="W13" s="297"/>
    </row>
    <row r="14" spans="1:23" ht="17.100000000000001" customHeight="1" x14ac:dyDescent="0.25">
      <c r="A14" s="198"/>
      <c r="B14" s="227"/>
      <c r="C14" s="198"/>
      <c r="D14" s="250"/>
      <c r="E14" s="250"/>
      <c r="F14" s="250"/>
      <c r="G14" s="250"/>
      <c r="H14" s="250"/>
      <c r="I14" s="250"/>
      <c r="J14" s="250"/>
      <c r="K14" s="250"/>
      <c r="L14" s="250"/>
      <c r="M14" s="250"/>
      <c r="N14" s="250"/>
      <c r="O14" s="250"/>
      <c r="P14" s="251"/>
      <c r="Q14" s="251"/>
      <c r="R14" s="251"/>
      <c r="S14" s="251"/>
      <c r="T14" s="251"/>
      <c r="U14" s="312"/>
      <c r="V14" s="297"/>
      <c r="W14" s="297"/>
    </row>
    <row r="15" spans="1:23" ht="17.100000000000001" customHeight="1" x14ac:dyDescent="0.25">
      <c r="A15" s="276" t="s">
        <v>47</v>
      </c>
      <c r="B15" s="227"/>
      <c r="C15" s="198"/>
      <c r="D15" s="250"/>
      <c r="E15" s="250"/>
      <c r="F15" s="250"/>
      <c r="G15" s="250"/>
      <c r="H15" s="250"/>
      <c r="I15" s="250"/>
      <c r="J15" s="250"/>
      <c r="K15" s="250"/>
      <c r="L15" s="250"/>
      <c r="M15" s="250"/>
      <c r="N15" s="250"/>
      <c r="O15" s="250"/>
      <c r="P15" s="251"/>
      <c r="Q15" s="251"/>
      <c r="R15" s="251"/>
      <c r="S15" s="251"/>
      <c r="T15" s="251"/>
      <c r="U15" s="312"/>
      <c r="V15" s="297"/>
      <c r="W15" s="297"/>
    </row>
    <row r="16" spans="1:23" ht="17.100000000000001" customHeight="1" x14ac:dyDescent="0.2">
      <c r="A16" s="428" t="str">
        <f>Kalkulationen!A16</f>
        <v>Wareneinkauf Geschäftsrichtung 1</v>
      </c>
      <c r="B16" s="544" t="str">
        <f t="shared" ref="B16:B38" si="2">Currency_USD</f>
        <v>CHF</v>
      </c>
      <c r="C16" s="198"/>
      <c r="D16" s="245">
        <f>Kalkulationen!D16</f>
        <v>0</v>
      </c>
      <c r="E16" s="245">
        <f>Kalkulationen!E16</f>
        <v>0</v>
      </c>
      <c r="F16" s="245">
        <f>Kalkulationen!F16</f>
        <v>0</v>
      </c>
      <c r="G16" s="245">
        <f>Kalkulationen!G16</f>
        <v>0</v>
      </c>
      <c r="H16" s="245">
        <f>Kalkulationen!H16</f>
        <v>0</v>
      </c>
      <c r="I16" s="245">
        <f>Kalkulationen!I16</f>
        <v>0</v>
      </c>
      <c r="J16" s="245">
        <f>Kalkulationen!J16</f>
        <v>0</v>
      </c>
      <c r="K16" s="245">
        <f>Kalkulationen!K16</f>
        <v>0</v>
      </c>
      <c r="L16" s="245">
        <f>Kalkulationen!L16</f>
        <v>0</v>
      </c>
      <c r="M16" s="245">
        <f>Kalkulationen!M16</f>
        <v>0</v>
      </c>
      <c r="N16" s="245">
        <f>Kalkulationen!N16</f>
        <v>0</v>
      </c>
      <c r="O16" s="245">
        <f>Kalkulationen!O16</f>
        <v>0</v>
      </c>
      <c r="P16" s="246">
        <f>SUM(D16:O16)</f>
        <v>0</v>
      </c>
      <c r="Q16" s="246">
        <f>Kalkulationen!P16</f>
        <v>0</v>
      </c>
      <c r="R16" s="246">
        <f>Kalkulationen!Q16</f>
        <v>0</v>
      </c>
      <c r="S16" s="246">
        <f>Kalkulationen!R16</f>
        <v>0</v>
      </c>
      <c r="T16" s="246">
        <f>Kalkulationen!S16</f>
        <v>0</v>
      </c>
      <c r="U16" s="316"/>
      <c r="V16" s="297"/>
      <c r="W16" s="297"/>
    </row>
    <row r="17" spans="1:26" ht="17.100000000000001" customHeight="1" x14ac:dyDescent="0.2">
      <c r="A17" s="428" t="str">
        <f>Kalkulationen!A17</f>
        <v>Wareneinkauf Geschäftsrichtung 2</v>
      </c>
      <c r="B17" s="544" t="str">
        <f t="shared" si="2"/>
        <v>CHF</v>
      </c>
      <c r="C17" s="198"/>
      <c r="D17" s="245">
        <f>Kalkulationen!D17</f>
        <v>0</v>
      </c>
      <c r="E17" s="245">
        <f>Kalkulationen!E17</f>
        <v>0</v>
      </c>
      <c r="F17" s="245">
        <f>Kalkulationen!F17</f>
        <v>0</v>
      </c>
      <c r="G17" s="245">
        <f>Kalkulationen!G17</f>
        <v>0</v>
      </c>
      <c r="H17" s="245">
        <f>Kalkulationen!H17</f>
        <v>0</v>
      </c>
      <c r="I17" s="245">
        <f>Kalkulationen!I17</f>
        <v>0</v>
      </c>
      <c r="J17" s="245">
        <f>Kalkulationen!J17</f>
        <v>0</v>
      </c>
      <c r="K17" s="245">
        <f>Kalkulationen!K17</f>
        <v>0</v>
      </c>
      <c r="L17" s="245">
        <f>Kalkulationen!L17</f>
        <v>0</v>
      </c>
      <c r="M17" s="245">
        <f>Kalkulationen!M17</f>
        <v>0</v>
      </c>
      <c r="N17" s="245">
        <f>Kalkulationen!N17</f>
        <v>0</v>
      </c>
      <c r="O17" s="245">
        <f>Kalkulationen!O17</f>
        <v>0</v>
      </c>
      <c r="P17" s="246">
        <f t="shared" ref="P17:P18" si="3">SUM(D17:O17)</f>
        <v>0</v>
      </c>
      <c r="Q17" s="246">
        <f>Kalkulationen!P17</f>
        <v>0</v>
      </c>
      <c r="R17" s="246">
        <f>Kalkulationen!Q17</f>
        <v>0</v>
      </c>
      <c r="S17" s="246">
        <f>Kalkulationen!R17</f>
        <v>0</v>
      </c>
      <c r="T17" s="246">
        <f>Kalkulationen!S17</f>
        <v>0</v>
      </c>
      <c r="U17" s="316"/>
      <c r="V17" s="297"/>
      <c r="W17" s="297"/>
    </row>
    <row r="18" spans="1:26" ht="17.100000000000001" customHeight="1" x14ac:dyDescent="0.2">
      <c r="A18" s="428" t="str">
        <f>Kalkulationen!A18</f>
        <v>Wareneinkauf Geschäftsrichtung 3</v>
      </c>
      <c r="B18" s="544" t="str">
        <f t="shared" si="2"/>
        <v>CHF</v>
      </c>
      <c r="C18" s="198"/>
      <c r="D18" s="245">
        <f>Kalkulationen!D18</f>
        <v>0</v>
      </c>
      <c r="E18" s="245">
        <f>Kalkulationen!E18</f>
        <v>0</v>
      </c>
      <c r="F18" s="245">
        <f>Kalkulationen!F18</f>
        <v>0</v>
      </c>
      <c r="G18" s="245">
        <f>Kalkulationen!G18</f>
        <v>0</v>
      </c>
      <c r="H18" s="245">
        <f>Kalkulationen!H18</f>
        <v>0</v>
      </c>
      <c r="I18" s="245">
        <f>Kalkulationen!I18</f>
        <v>0</v>
      </c>
      <c r="J18" s="245">
        <f>Kalkulationen!J18</f>
        <v>0</v>
      </c>
      <c r="K18" s="245">
        <f>Kalkulationen!K18</f>
        <v>0</v>
      </c>
      <c r="L18" s="245">
        <f>Kalkulationen!L18</f>
        <v>0</v>
      </c>
      <c r="M18" s="245">
        <f>Kalkulationen!M18</f>
        <v>0</v>
      </c>
      <c r="N18" s="245">
        <f>Kalkulationen!N18</f>
        <v>0</v>
      </c>
      <c r="O18" s="245">
        <f>Kalkulationen!O18</f>
        <v>0</v>
      </c>
      <c r="P18" s="246">
        <f t="shared" si="3"/>
        <v>0</v>
      </c>
      <c r="Q18" s="246">
        <f>Kalkulationen!P18</f>
        <v>0</v>
      </c>
      <c r="R18" s="246">
        <f>Kalkulationen!Q18</f>
        <v>0</v>
      </c>
      <c r="S18" s="246">
        <f>Kalkulationen!R18</f>
        <v>0</v>
      </c>
      <c r="T18" s="246">
        <f>Kalkulationen!S18</f>
        <v>0</v>
      </c>
      <c r="U18" s="316"/>
      <c r="V18" s="297"/>
      <c r="W18" s="297"/>
    </row>
    <row r="19" spans="1:26" ht="17.100000000000001" customHeight="1" x14ac:dyDescent="0.25">
      <c r="A19" s="432" t="s">
        <v>90</v>
      </c>
      <c r="B19" s="545" t="str">
        <f>Currency_USD</f>
        <v>CHF</v>
      </c>
      <c r="C19" s="247"/>
      <c r="D19" s="248">
        <f>Kalkulationen!D19</f>
        <v>0</v>
      </c>
      <c r="E19" s="248">
        <f>Kalkulationen!E19</f>
        <v>0</v>
      </c>
      <c r="F19" s="248">
        <f>Kalkulationen!F19</f>
        <v>0</v>
      </c>
      <c r="G19" s="248">
        <f>Kalkulationen!G19</f>
        <v>0</v>
      </c>
      <c r="H19" s="248">
        <f>Kalkulationen!H19</f>
        <v>0</v>
      </c>
      <c r="I19" s="248">
        <f>Kalkulationen!I19</f>
        <v>0</v>
      </c>
      <c r="J19" s="248">
        <f>Kalkulationen!J19</f>
        <v>0</v>
      </c>
      <c r="K19" s="248">
        <f>Kalkulationen!K19</f>
        <v>0</v>
      </c>
      <c r="L19" s="248">
        <f>Kalkulationen!L19</f>
        <v>0</v>
      </c>
      <c r="M19" s="248">
        <f>Kalkulationen!M19</f>
        <v>0</v>
      </c>
      <c r="N19" s="248">
        <f>Kalkulationen!N19</f>
        <v>0</v>
      </c>
      <c r="O19" s="248">
        <f>Kalkulationen!O19</f>
        <v>0</v>
      </c>
      <c r="P19" s="252">
        <f>SUM(D19:O19)</f>
        <v>0</v>
      </c>
      <c r="Q19" s="252">
        <f>Kalkulationen!P19</f>
        <v>0</v>
      </c>
      <c r="R19" s="252">
        <f>Kalkulationen!Q19</f>
        <v>0</v>
      </c>
      <c r="S19" s="252">
        <f>Kalkulationen!R19</f>
        <v>0</v>
      </c>
      <c r="T19" s="252">
        <f>Kalkulationen!S19</f>
        <v>0</v>
      </c>
      <c r="U19" s="321"/>
      <c r="V19" s="297"/>
      <c r="W19" s="297"/>
    </row>
    <row r="20" spans="1:26" ht="17.100000000000001" customHeight="1" x14ac:dyDescent="0.25">
      <c r="A20" s="253"/>
      <c r="B20" s="254"/>
      <c r="C20" s="198"/>
      <c r="D20" s="245"/>
      <c r="E20" s="245"/>
      <c r="F20" s="245"/>
      <c r="G20" s="245"/>
      <c r="H20" s="245"/>
      <c r="I20" s="245"/>
      <c r="J20" s="245"/>
      <c r="K20" s="245"/>
      <c r="L20" s="245"/>
      <c r="M20" s="245"/>
      <c r="N20" s="245"/>
      <c r="O20" s="245"/>
      <c r="P20" s="255"/>
      <c r="Q20" s="255"/>
      <c r="R20" s="255"/>
      <c r="S20" s="255"/>
      <c r="T20" s="255"/>
      <c r="U20" s="312"/>
      <c r="V20" s="297"/>
      <c r="W20" s="297"/>
    </row>
    <row r="21" spans="1:26" ht="17.100000000000001" customHeight="1" x14ac:dyDescent="0.25">
      <c r="A21" s="439" t="s">
        <v>44</v>
      </c>
      <c r="B21" s="546" t="str">
        <f>Currency_USD</f>
        <v>CHF</v>
      </c>
      <c r="C21" s="547"/>
      <c r="D21" s="256">
        <f t="shared" ref="D21:O21" si="4">D13+D19</f>
        <v>0</v>
      </c>
      <c r="E21" s="256">
        <f t="shared" si="4"/>
        <v>0</v>
      </c>
      <c r="F21" s="256">
        <f t="shared" si="4"/>
        <v>0</v>
      </c>
      <c r="G21" s="256">
        <f t="shared" si="4"/>
        <v>0</v>
      </c>
      <c r="H21" s="256">
        <f t="shared" si="4"/>
        <v>0</v>
      </c>
      <c r="I21" s="256">
        <f t="shared" si="4"/>
        <v>0</v>
      </c>
      <c r="J21" s="256">
        <f t="shared" si="4"/>
        <v>0</v>
      </c>
      <c r="K21" s="256">
        <f t="shared" si="4"/>
        <v>0</v>
      </c>
      <c r="L21" s="256">
        <f t="shared" si="4"/>
        <v>0</v>
      </c>
      <c r="M21" s="256">
        <f t="shared" si="4"/>
        <v>0</v>
      </c>
      <c r="N21" s="256">
        <f t="shared" si="4"/>
        <v>0</v>
      </c>
      <c r="O21" s="256">
        <f t="shared" si="4"/>
        <v>0</v>
      </c>
      <c r="P21" s="257">
        <f>SUM(D21:O21)</f>
        <v>0</v>
      </c>
      <c r="Q21" s="257">
        <f>Q13+Q19</f>
        <v>0</v>
      </c>
      <c r="R21" s="257">
        <f>R13+R19</f>
        <v>0</v>
      </c>
      <c r="S21" s="257">
        <f>S13+S19</f>
        <v>0</v>
      </c>
      <c r="T21" s="257">
        <f>T13+T19</f>
        <v>0</v>
      </c>
      <c r="U21" s="321"/>
      <c r="V21" s="297"/>
      <c r="W21" s="297"/>
    </row>
    <row r="22" spans="1:26" ht="17.100000000000001" customHeight="1" x14ac:dyDescent="0.25">
      <c r="A22" s="440" t="s">
        <v>45</v>
      </c>
      <c r="B22" s="546" t="s">
        <v>16</v>
      </c>
      <c r="C22" s="198"/>
      <c r="D22" s="258">
        <f>IFERROR(D21/D13,0)</f>
        <v>0</v>
      </c>
      <c r="E22" s="258">
        <f t="shared" ref="E22:O22" si="5">IFERROR(E21/E13,0)</f>
        <v>0</v>
      </c>
      <c r="F22" s="258">
        <f t="shared" si="5"/>
        <v>0</v>
      </c>
      <c r="G22" s="258">
        <f t="shared" si="5"/>
        <v>0</v>
      </c>
      <c r="H22" s="258">
        <f t="shared" si="5"/>
        <v>0</v>
      </c>
      <c r="I22" s="258">
        <f t="shared" si="5"/>
        <v>0</v>
      </c>
      <c r="J22" s="258">
        <f t="shared" si="5"/>
        <v>0</v>
      </c>
      <c r="K22" s="258">
        <f t="shared" si="5"/>
        <v>0</v>
      </c>
      <c r="L22" s="258">
        <f t="shared" si="5"/>
        <v>0</v>
      </c>
      <c r="M22" s="258">
        <f t="shared" si="5"/>
        <v>0</v>
      </c>
      <c r="N22" s="258">
        <f t="shared" si="5"/>
        <v>0</v>
      </c>
      <c r="O22" s="258">
        <f t="shared" si="5"/>
        <v>0</v>
      </c>
      <c r="P22" s="334">
        <f>IFERROR(P21/P13,0)</f>
        <v>0</v>
      </c>
      <c r="Q22" s="334">
        <f>IFERROR(Q21/Q13,0)</f>
        <v>0</v>
      </c>
      <c r="R22" s="334">
        <f t="shared" ref="R22:T22" si="6">IFERROR(R21/R13,0)</f>
        <v>0</v>
      </c>
      <c r="S22" s="334">
        <f t="shared" si="6"/>
        <v>0</v>
      </c>
      <c r="T22" s="334">
        <f t="shared" si="6"/>
        <v>0</v>
      </c>
      <c r="U22" s="322"/>
      <c r="V22" s="297"/>
      <c r="W22" s="297"/>
    </row>
    <row r="23" spans="1:26" ht="17.100000000000001" customHeight="1" x14ac:dyDescent="0.25">
      <c r="A23" s="198"/>
      <c r="B23" s="227"/>
      <c r="C23" s="198"/>
      <c r="D23" s="241"/>
      <c r="E23" s="241"/>
      <c r="F23" s="241"/>
      <c r="G23" s="241"/>
      <c r="H23" s="241"/>
      <c r="I23" s="241"/>
      <c r="J23" s="241"/>
      <c r="K23" s="241"/>
      <c r="L23" s="241"/>
      <c r="M23" s="241"/>
      <c r="N23" s="241"/>
      <c r="O23" s="241"/>
      <c r="P23" s="243" t="s">
        <v>284</v>
      </c>
      <c r="Q23" s="243" t="s">
        <v>284</v>
      </c>
      <c r="R23" s="243" t="s">
        <v>284</v>
      </c>
      <c r="S23" s="243" t="s">
        <v>284</v>
      </c>
      <c r="T23" s="243" t="s">
        <v>284</v>
      </c>
      <c r="U23" s="312"/>
      <c r="V23" s="297"/>
      <c r="W23" s="297"/>
    </row>
    <row r="24" spans="1:26" ht="17.100000000000001" customHeight="1" x14ac:dyDescent="0.25">
      <c r="A24" s="276" t="s">
        <v>54</v>
      </c>
      <c r="B24" s="254"/>
      <c r="C24" s="198"/>
      <c r="D24" s="241"/>
      <c r="E24" s="241"/>
      <c r="F24" s="241"/>
      <c r="G24" s="241"/>
      <c r="H24" s="241"/>
      <c r="I24" s="241"/>
      <c r="J24" s="241"/>
      <c r="K24" s="241"/>
      <c r="L24" s="241"/>
      <c r="M24" s="241"/>
      <c r="N24" s="241"/>
      <c r="O24" s="241"/>
      <c r="P24" s="243" t="s">
        <v>284</v>
      </c>
      <c r="Q24" s="243" t="s">
        <v>284</v>
      </c>
      <c r="R24" s="243" t="s">
        <v>284</v>
      </c>
      <c r="S24" s="243" t="s">
        <v>284</v>
      </c>
      <c r="T24" s="243" t="s">
        <v>284</v>
      </c>
      <c r="U24" s="312"/>
      <c r="V24" s="297"/>
      <c r="W24" s="297"/>
    </row>
    <row r="25" spans="1:26" ht="17.100000000000001" customHeight="1" x14ac:dyDescent="0.2">
      <c r="A25" s="428" t="str">
        <f>Kalkulationen!A22</f>
        <v>Personalaufwand</v>
      </c>
      <c r="B25" s="254" t="str">
        <f t="shared" si="2"/>
        <v>CHF</v>
      </c>
      <c r="C25" s="198"/>
      <c r="D25" s="245">
        <f>Kalkulationen!D22</f>
        <v>0</v>
      </c>
      <c r="E25" s="245">
        <f>Kalkulationen!E22</f>
        <v>0</v>
      </c>
      <c r="F25" s="245">
        <f>Kalkulationen!F22</f>
        <v>0</v>
      </c>
      <c r="G25" s="245">
        <f>Kalkulationen!G22</f>
        <v>0</v>
      </c>
      <c r="H25" s="245">
        <f>Kalkulationen!H22</f>
        <v>0</v>
      </c>
      <c r="I25" s="245">
        <f>Kalkulationen!I22</f>
        <v>0</v>
      </c>
      <c r="J25" s="245">
        <f>Kalkulationen!J22</f>
        <v>0</v>
      </c>
      <c r="K25" s="245">
        <f>Kalkulationen!K22</f>
        <v>0</v>
      </c>
      <c r="L25" s="245">
        <f>Kalkulationen!L22</f>
        <v>0</v>
      </c>
      <c r="M25" s="245">
        <f>Kalkulationen!M22</f>
        <v>0</v>
      </c>
      <c r="N25" s="245">
        <f>Kalkulationen!N22</f>
        <v>0</v>
      </c>
      <c r="O25" s="245">
        <f>Kalkulationen!O22</f>
        <v>0</v>
      </c>
      <c r="P25" s="246">
        <f>SUM(D25:O25)</f>
        <v>0</v>
      </c>
      <c r="Q25" s="246">
        <f>Kalkulationen!P22</f>
        <v>0</v>
      </c>
      <c r="R25" s="246">
        <f>Kalkulationen!Q22</f>
        <v>0</v>
      </c>
      <c r="S25" s="246">
        <f>Kalkulationen!R22</f>
        <v>0</v>
      </c>
      <c r="T25" s="246">
        <f>Kalkulationen!S22</f>
        <v>0</v>
      </c>
      <c r="U25" s="323"/>
      <c r="V25" s="297"/>
      <c r="W25" s="297"/>
      <c r="Z25" s="324"/>
    </row>
    <row r="26" spans="1:26" ht="17.100000000000001" customHeight="1" x14ac:dyDescent="0.2">
      <c r="A26" s="428" t="str">
        <f>Kalkulationen!A23</f>
        <v>Mietaufwand</v>
      </c>
      <c r="B26" s="254" t="str">
        <f t="shared" si="2"/>
        <v>CHF</v>
      </c>
      <c r="C26" s="198"/>
      <c r="D26" s="245">
        <f>Kalkulationen!D23</f>
        <v>0</v>
      </c>
      <c r="E26" s="245">
        <f>Kalkulationen!E23</f>
        <v>0</v>
      </c>
      <c r="F26" s="245">
        <f>Kalkulationen!F23</f>
        <v>0</v>
      </c>
      <c r="G26" s="245">
        <f>Kalkulationen!G23</f>
        <v>0</v>
      </c>
      <c r="H26" s="245">
        <f>Kalkulationen!H23</f>
        <v>0</v>
      </c>
      <c r="I26" s="245">
        <f>Kalkulationen!I23</f>
        <v>0</v>
      </c>
      <c r="J26" s="245">
        <f>Kalkulationen!J23</f>
        <v>0</v>
      </c>
      <c r="K26" s="245">
        <f>Kalkulationen!K23</f>
        <v>0</v>
      </c>
      <c r="L26" s="245">
        <f>Kalkulationen!L23</f>
        <v>0</v>
      </c>
      <c r="M26" s="245">
        <f>Kalkulationen!M23</f>
        <v>0</v>
      </c>
      <c r="N26" s="245">
        <f>Kalkulationen!N23</f>
        <v>0</v>
      </c>
      <c r="O26" s="245">
        <f>Kalkulationen!O23</f>
        <v>0</v>
      </c>
      <c r="P26" s="246">
        <f t="shared" ref="P26:P35" si="7">SUM(D26:O26)</f>
        <v>0</v>
      </c>
      <c r="Q26" s="246">
        <f>Kalkulationen!P23</f>
        <v>0</v>
      </c>
      <c r="R26" s="246">
        <f>Kalkulationen!Q23</f>
        <v>0</v>
      </c>
      <c r="S26" s="246">
        <f>Kalkulationen!R23</f>
        <v>0</v>
      </c>
      <c r="T26" s="246">
        <f>Kalkulationen!S23</f>
        <v>0</v>
      </c>
      <c r="U26" s="323"/>
      <c r="V26" s="297"/>
      <c r="W26" s="297"/>
    </row>
    <row r="27" spans="1:26" ht="17.100000000000001" customHeight="1" x14ac:dyDescent="0.2">
      <c r="A27" s="428" t="str">
        <f>Kalkulationen!A24</f>
        <v>Nebenkosten</v>
      </c>
      <c r="B27" s="254" t="str">
        <f t="shared" si="2"/>
        <v>CHF</v>
      </c>
      <c r="C27" s="198"/>
      <c r="D27" s="245">
        <f>Kalkulationen!D24</f>
        <v>0</v>
      </c>
      <c r="E27" s="245">
        <f>Kalkulationen!E24</f>
        <v>0</v>
      </c>
      <c r="F27" s="245">
        <f>Kalkulationen!F24</f>
        <v>0</v>
      </c>
      <c r="G27" s="245">
        <f>Kalkulationen!G24</f>
        <v>0</v>
      </c>
      <c r="H27" s="245">
        <f>Kalkulationen!H24</f>
        <v>0</v>
      </c>
      <c r="I27" s="245">
        <f>Kalkulationen!I24</f>
        <v>0</v>
      </c>
      <c r="J27" s="245">
        <f>Kalkulationen!J24</f>
        <v>0</v>
      </c>
      <c r="K27" s="245">
        <f>Kalkulationen!K24</f>
        <v>0</v>
      </c>
      <c r="L27" s="245">
        <f>Kalkulationen!L24</f>
        <v>0</v>
      </c>
      <c r="M27" s="245">
        <f>Kalkulationen!M24</f>
        <v>0</v>
      </c>
      <c r="N27" s="245">
        <f>Kalkulationen!N24</f>
        <v>0</v>
      </c>
      <c r="O27" s="245">
        <f>Kalkulationen!O24</f>
        <v>0</v>
      </c>
      <c r="P27" s="246">
        <f t="shared" si="7"/>
        <v>0</v>
      </c>
      <c r="Q27" s="246">
        <f>Kalkulationen!P24</f>
        <v>0</v>
      </c>
      <c r="R27" s="246">
        <f>Kalkulationen!Q24</f>
        <v>0</v>
      </c>
      <c r="S27" s="246">
        <f>Kalkulationen!R24</f>
        <v>0</v>
      </c>
      <c r="T27" s="246">
        <f>Kalkulationen!S24</f>
        <v>0</v>
      </c>
      <c r="U27" s="323"/>
      <c r="V27" s="297"/>
      <c r="W27" s="297"/>
    </row>
    <row r="28" spans="1:26" ht="17.100000000000001" customHeight="1" x14ac:dyDescent="0.2">
      <c r="A28" s="428" t="str">
        <f>PROPER(MID(Kalkulationen!A25,8,12))</f>
        <v>Versicherung</v>
      </c>
      <c r="B28" s="254" t="str">
        <f t="shared" si="2"/>
        <v>CHF</v>
      </c>
      <c r="C28" s="198"/>
      <c r="D28" s="245">
        <f>Kalkulationen!D25+Kalkulationen!D26+Kalkulationen!D27</f>
        <v>0</v>
      </c>
      <c r="E28" s="245">
        <f>Kalkulationen!E25+Kalkulationen!E26+Kalkulationen!E27</f>
        <v>0</v>
      </c>
      <c r="F28" s="245">
        <f>Kalkulationen!F25+Kalkulationen!F26+Kalkulationen!F27</f>
        <v>0</v>
      </c>
      <c r="G28" s="245">
        <f>Kalkulationen!G25+Kalkulationen!G26+Kalkulationen!G27</f>
        <v>0</v>
      </c>
      <c r="H28" s="245">
        <f>Kalkulationen!H25+Kalkulationen!H26+Kalkulationen!H27</f>
        <v>0</v>
      </c>
      <c r="I28" s="245">
        <f>Kalkulationen!I25+Kalkulationen!I26+Kalkulationen!I27</f>
        <v>0</v>
      </c>
      <c r="J28" s="245">
        <f>Kalkulationen!J25+Kalkulationen!J26+Kalkulationen!J27</f>
        <v>0</v>
      </c>
      <c r="K28" s="245">
        <f>Kalkulationen!K25+Kalkulationen!K26+Kalkulationen!K27</f>
        <v>0</v>
      </c>
      <c r="L28" s="245">
        <f>Kalkulationen!L25+Kalkulationen!L26+Kalkulationen!L27</f>
        <v>0</v>
      </c>
      <c r="M28" s="245">
        <f>Kalkulationen!M25+Kalkulationen!M26+Kalkulationen!M27</f>
        <v>0</v>
      </c>
      <c r="N28" s="245">
        <f>Kalkulationen!N25+Kalkulationen!N26+Kalkulationen!N27</f>
        <v>0</v>
      </c>
      <c r="O28" s="245">
        <f>Kalkulationen!O25+Kalkulationen!O26+Kalkulationen!O27</f>
        <v>0</v>
      </c>
      <c r="P28" s="246">
        <f t="shared" si="7"/>
        <v>0</v>
      </c>
      <c r="Q28" s="246">
        <f>Kalkulationen!P25+Kalkulationen!P26+Kalkulationen!P27</f>
        <v>0</v>
      </c>
      <c r="R28" s="246">
        <f>Kalkulationen!Q25+Kalkulationen!Q26+Kalkulationen!Q27</f>
        <v>0</v>
      </c>
      <c r="S28" s="246">
        <f>Kalkulationen!R25+Kalkulationen!R26+Kalkulationen!R27</f>
        <v>0</v>
      </c>
      <c r="T28" s="246">
        <f>Kalkulationen!S25+Kalkulationen!S26+Kalkulationen!S27</f>
        <v>0</v>
      </c>
      <c r="U28" s="323"/>
      <c r="V28" s="297"/>
      <c r="W28" s="297"/>
    </row>
    <row r="29" spans="1:26" ht="17.100000000000001" customHeight="1" x14ac:dyDescent="0.2">
      <c r="A29" s="428" t="str">
        <f>Kalkulationen!A28</f>
        <v>Unterhalt, Reparatur, Ersatz (URE)</v>
      </c>
      <c r="B29" s="254" t="str">
        <f t="shared" si="2"/>
        <v>CHF</v>
      </c>
      <c r="C29" s="198"/>
      <c r="D29" s="245">
        <f>Kalkulationen!D28</f>
        <v>0</v>
      </c>
      <c r="E29" s="245">
        <f>Kalkulationen!E28</f>
        <v>0</v>
      </c>
      <c r="F29" s="245">
        <f>Kalkulationen!F28</f>
        <v>0</v>
      </c>
      <c r="G29" s="245">
        <f>Kalkulationen!G28</f>
        <v>0</v>
      </c>
      <c r="H29" s="245">
        <f>Kalkulationen!H28</f>
        <v>0</v>
      </c>
      <c r="I29" s="245">
        <f>Kalkulationen!I28</f>
        <v>0</v>
      </c>
      <c r="J29" s="245">
        <f>Kalkulationen!J28</f>
        <v>0</v>
      </c>
      <c r="K29" s="245">
        <f>Kalkulationen!K28</f>
        <v>0</v>
      </c>
      <c r="L29" s="245">
        <f>Kalkulationen!L28</f>
        <v>0</v>
      </c>
      <c r="M29" s="245">
        <f>Kalkulationen!M28</f>
        <v>0</v>
      </c>
      <c r="N29" s="245">
        <f>Kalkulationen!N28</f>
        <v>0</v>
      </c>
      <c r="O29" s="245">
        <f>Kalkulationen!O28</f>
        <v>0</v>
      </c>
      <c r="P29" s="246">
        <f t="shared" si="7"/>
        <v>0</v>
      </c>
      <c r="Q29" s="246">
        <f>Kalkulationen!P28</f>
        <v>0</v>
      </c>
      <c r="R29" s="246">
        <f>Kalkulationen!Q28</f>
        <v>0</v>
      </c>
      <c r="S29" s="246">
        <f>Kalkulationen!R28</f>
        <v>0</v>
      </c>
      <c r="T29" s="246">
        <f>Kalkulationen!S28</f>
        <v>0</v>
      </c>
      <c r="U29" s="323"/>
      <c r="V29" s="297"/>
      <c r="W29" s="297"/>
    </row>
    <row r="30" spans="1:26" ht="17.100000000000001" customHeight="1" x14ac:dyDescent="0.2">
      <c r="A30" s="428" t="str">
        <f>Kalkulationen!A29</f>
        <v>Reinigungs- &amp; Entsorgungsaufwand</v>
      </c>
      <c r="B30" s="254" t="str">
        <f t="shared" si="2"/>
        <v>CHF</v>
      </c>
      <c r="C30" s="198"/>
      <c r="D30" s="245">
        <f>Kalkulationen!D29</f>
        <v>0</v>
      </c>
      <c r="E30" s="245">
        <f>Kalkulationen!E29</f>
        <v>0</v>
      </c>
      <c r="F30" s="245">
        <f>Kalkulationen!F29</f>
        <v>0</v>
      </c>
      <c r="G30" s="245">
        <f>Kalkulationen!G29</f>
        <v>0</v>
      </c>
      <c r="H30" s="245">
        <f>Kalkulationen!H29</f>
        <v>0</v>
      </c>
      <c r="I30" s="245">
        <f>Kalkulationen!I29</f>
        <v>0</v>
      </c>
      <c r="J30" s="245">
        <f>Kalkulationen!J29</f>
        <v>0</v>
      </c>
      <c r="K30" s="245">
        <f>Kalkulationen!K29</f>
        <v>0</v>
      </c>
      <c r="L30" s="245">
        <f>Kalkulationen!L29</f>
        <v>0</v>
      </c>
      <c r="M30" s="245">
        <f>Kalkulationen!M29</f>
        <v>0</v>
      </c>
      <c r="N30" s="245">
        <f>Kalkulationen!N29</f>
        <v>0</v>
      </c>
      <c r="O30" s="245">
        <f>Kalkulationen!O29</f>
        <v>0</v>
      </c>
      <c r="P30" s="246">
        <f t="shared" si="7"/>
        <v>0</v>
      </c>
      <c r="Q30" s="246">
        <f>Kalkulationen!P29</f>
        <v>0</v>
      </c>
      <c r="R30" s="246">
        <f>Kalkulationen!Q29</f>
        <v>0</v>
      </c>
      <c r="S30" s="246">
        <f>Kalkulationen!R29</f>
        <v>0</v>
      </c>
      <c r="T30" s="246">
        <f>Kalkulationen!S29</f>
        <v>0</v>
      </c>
      <c r="U30" s="323"/>
      <c r="V30" s="297"/>
      <c r="W30" s="297"/>
    </row>
    <row r="31" spans="1:26" ht="17.100000000000001" customHeight="1" x14ac:dyDescent="0.2">
      <c r="A31" s="428" t="str">
        <f>Kalkulationen!A30</f>
        <v>Internet- &amp; Telefonaufwand</v>
      </c>
      <c r="B31" s="254" t="str">
        <f t="shared" si="2"/>
        <v>CHF</v>
      </c>
      <c r="C31" s="198"/>
      <c r="D31" s="245">
        <f>Kalkulationen!D30</f>
        <v>0</v>
      </c>
      <c r="E31" s="245">
        <f>Kalkulationen!E30</f>
        <v>0</v>
      </c>
      <c r="F31" s="245">
        <f>Kalkulationen!F30</f>
        <v>0</v>
      </c>
      <c r="G31" s="245">
        <f>Kalkulationen!G30</f>
        <v>0</v>
      </c>
      <c r="H31" s="245">
        <f>Kalkulationen!H30</f>
        <v>0</v>
      </c>
      <c r="I31" s="245">
        <f>Kalkulationen!I30</f>
        <v>0</v>
      </c>
      <c r="J31" s="245">
        <f>Kalkulationen!J30</f>
        <v>0</v>
      </c>
      <c r="K31" s="245">
        <f>Kalkulationen!K30</f>
        <v>0</v>
      </c>
      <c r="L31" s="245">
        <f>Kalkulationen!L30</f>
        <v>0</v>
      </c>
      <c r="M31" s="245">
        <f>Kalkulationen!M30</f>
        <v>0</v>
      </c>
      <c r="N31" s="245">
        <f>Kalkulationen!N30</f>
        <v>0</v>
      </c>
      <c r="O31" s="245">
        <f>Kalkulationen!O30</f>
        <v>0</v>
      </c>
      <c r="P31" s="246">
        <f t="shared" si="7"/>
        <v>0</v>
      </c>
      <c r="Q31" s="246">
        <f>Kalkulationen!P30</f>
        <v>0</v>
      </c>
      <c r="R31" s="246">
        <f>Kalkulationen!Q30</f>
        <v>0</v>
      </c>
      <c r="S31" s="246">
        <f>Kalkulationen!R30</f>
        <v>0</v>
      </c>
      <c r="T31" s="246">
        <f>Kalkulationen!S30</f>
        <v>0</v>
      </c>
      <c r="U31" s="323"/>
      <c r="V31" s="297"/>
      <c r="W31" s="297"/>
    </row>
    <row r="32" spans="1:26" ht="17.100000000000001" customHeight="1" x14ac:dyDescent="0.2">
      <c r="A32" s="428" t="str">
        <f>Kalkulationen!A31</f>
        <v>Fahrzeugkosten (Brennstoff, Repar.)</v>
      </c>
      <c r="B32" s="254" t="str">
        <f t="shared" si="2"/>
        <v>CHF</v>
      </c>
      <c r="C32" s="198"/>
      <c r="D32" s="245">
        <f>Kalkulationen!D31</f>
        <v>0</v>
      </c>
      <c r="E32" s="245">
        <f>Kalkulationen!E31</f>
        <v>0</v>
      </c>
      <c r="F32" s="245">
        <f>Kalkulationen!F31</f>
        <v>0</v>
      </c>
      <c r="G32" s="245">
        <f>Kalkulationen!G31</f>
        <v>0</v>
      </c>
      <c r="H32" s="245">
        <f>Kalkulationen!H31</f>
        <v>0</v>
      </c>
      <c r="I32" s="245">
        <f>Kalkulationen!I31</f>
        <v>0</v>
      </c>
      <c r="J32" s="245">
        <f>Kalkulationen!J31</f>
        <v>0</v>
      </c>
      <c r="K32" s="245">
        <f>Kalkulationen!K31</f>
        <v>0</v>
      </c>
      <c r="L32" s="245">
        <f>Kalkulationen!L31</f>
        <v>0</v>
      </c>
      <c r="M32" s="245">
        <f>Kalkulationen!M31</f>
        <v>0</v>
      </c>
      <c r="N32" s="245">
        <f>Kalkulationen!N31</f>
        <v>0</v>
      </c>
      <c r="O32" s="245">
        <f>Kalkulationen!O31</f>
        <v>0</v>
      </c>
      <c r="P32" s="246">
        <f t="shared" si="7"/>
        <v>0</v>
      </c>
      <c r="Q32" s="246">
        <f>Kalkulationen!P31</f>
        <v>0</v>
      </c>
      <c r="R32" s="246">
        <f>Kalkulationen!Q31</f>
        <v>0</v>
      </c>
      <c r="S32" s="246">
        <f>Kalkulationen!R31</f>
        <v>0</v>
      </c>
      <c r="T32" s="246">
        <f>Kalkulationen!S31</f>
        <v>0</v>
      </c>
      <c r="U32" s="323"/>
      <c r="V32" s="297"/>
      <c r="W32" s="297"/>
    </row>
    <row r="33" spans="1:26" ht="17.100000000000001" customHeight="1" x14ac:dyDescent="0.2">
      <c r="A33" s="428" t="str">
        <f>Kalkulationen!A32</f>
        <v>Werbeaufwand</v>
      </c>
      <c r="B33" s="254" t="str">
        <f t="shared" si="2"/>
        <v>CHF</v>
      </c>
      <c r="C33" s="198"/>
      <c r="D33" s="245">
        <f>Kalkulationen!D32</f>
        <v>0</v>
      </c>
      <c r="E33" s="245">
        <f>Kalkulationen!E32</f>
        <v>0</v>
      </c>
      <c r="F33" s="245">
        <f>Kalkulationen!F32</f>
        <v>0</v>
      </c>
      <c r="G33" s="245">
        <f>Kalkulationen!G32</f>
        <v>0</v>
      </c>
      <c r="H33" s="245">
        <f>Kalkulationen!H32</f>
        <v>0</v>
      </c>
      <c r="I33" s="245">
        <f>Kalkulationen!I32</f>
        <v>0</v>
      </c>
      <c r="J33" s="245">
        <f>Kalkulationen!J32</f>
        <v>0</v>
      </c>
      <c r="K33" s="245">
        <f>Kalkulationen!K32</f>
        <v>0</v>
      </c>
      <c r="L33" s="245">
        <f>Kalkulationen!L32</f>
        <v>0</v>
      </c>
      <c r="M33" s="245">
        <f>Kalkulationen!M32</f>
        <v>0</v>
      </c>
      <c r="N33" s="245">
        <f>Kalkulationen!N32</f>
        <v>0</v>
      </c>
      <c r="O33" s="245">
        <f>Kalkulationen!O32</f>
        <v>0</v>
      </c>
      <c r="P33" s="246">
        <f t="shared" si="7"/>
        <v>0</v>
      </c>
      <c r="Q33" s="246">
        <f>Kalkulationen!P32</f>
        <v>0</v>
      </c>
      <c r="R33" s="246">
        <f>Kalkulationen!Q32</f>
        <v>0</v>
      </c>
      <c r="S33" s="246">
        <f>Kalkulationen!R32</f>
        <v>0</v>
      </c>
      <c r="T33" s="246">
        <f>Kalkulationen!S32</f>
        <v>0</v>
      </c>
      <c r="U33" s="323"/>
      <c r="V33" s="297"/>
      <c r="W33" s="297"/>
    </row>
    <row r="34" spans="1:26" ht="17.100000000000001" customHeight="1" x14ac:dyDescent="0.2">
      <c r="A34" s="428" t="str">
        <f>Kalkulationen!A33</f>
        <v>Buchführung</v>
      </c>
      <c r="B34" s="254" t="str">
        <f t="shared" si="2"/>
        <v>CHF</v>
      </c>
      <c r="C34" s="198"/>
      <c r="D34" s="245">
        <f>Kalkulationen!D33</f>
        <v>0</v>
      </c>
      <c r="E34" s="245">
        <f>Kalkulationen!E33</f>
        <v>0</v>
      </c>
      <c r="F34" s="245">
        <f>Kalkulationen!F33</f>
        <v>0</v>
      </c>
      <c r="G34" s="245">
        <f>Kalkulationen!G33</f>
        <v>0</v>
      </c>
      <c r="H34" s="245">
        <f>Kalkulationen!H33</f>
        <v>0</v>
      </c>
      <c r="I34" s="245">
        <f>Kalkulationen!I33</f>
        <v>0</v>
      </c>
      <c r="J34" s="245">
        <f>Kalkulationen!J33</f>
        <v>0</v>
      </c>
      <c r="K34" s="245">
        <f>Kalkulationen!K33</f>
        <v>0</v>
      </c>
      <c r="L34" s="245">
        <f>Kalkulationen!L33</f>
        <v>0</v>
      </c>
      <c r="M34" s="245">
        <f>Kalkulationen!M33</f>
        <v>0</v>
      </c>
      <c r="N34" s="245">
        <f>Kalkulationen!N33</f>
        <v>0</v>
      </c>
      <c r="O34" s="245">
        <f>Kalkulationen!O33</f>
        <v>0</v>
      </c>
      <c r="P34" s="246">
        <f t="shared" si="7"/>
        <v>0</v>
      </c>
      <c r="Q34" s="246">
        <f>Kalkulationen!P33</f>
        <v>0</v>
      </c>
      <c r="R34" s="246">
        <f>Kalkulationen!Q33</f>
        <v>0</v>
      </c>
      <c r="S34" s="246">
        <f>Kalkulationen!R33</f>
        <v>0</v>
      </c>
      <c r="T34" s="246">
        <f>Kalkulationen!S33</f>
        <v>0</v>
      </c>
      <c r="U34" s="323"/>
      <c r="V34" s="297"/>
      <c r="W34" s="297"/>
    </row>
    <row r="35" spans="1:26" ht="17.100000000000001" customHeight="1" x14ac:dyDescent="0.2">
      <c r="A35" s="428" t="str">
        <f>Kalkulationen!A34</f>
        <v>Sonstiger Betriebsaufwand</v>
      </c>
      <c r="B35" s="254" t="str">
        <f t="shared" si="2"/>
        <v>CHF</v>
      </c>
      <c r="C35" s="198"/>
      <c r="D35" s="245">
        <f>Kalkulationen!D34</f>
        <v>0</v>
      </c>
      <c r="E35" s="245">
        <f>Kalkulationen!E34</f>
        <v>0</v>
      </c>
      <c r="F35" s="245">
        <f>Kalkulationen!F34</f>
        <v>0</v>
      </c>
      <c r="G35" s="245">
        <f>Kalkulationen!G34</f>
        <v>0</v>
      </c>
      <c r="H35" s="245">
        <f>Kalkulationen!H34</f>
        <v>0</v>
      </c>
      <c r="I35" s="245">
        <f>Kalkulationen!I34</f>
        <v>0</v>
      </c>
      <c r="J35" s="245">
        <f>Kalkulationen!J34</f>
        <v>0</v>
      </c>
      <c r="K35" s="245">
        <f>Kalkulationen!K34</f>
        <v>0</v>
      </c>
      <c r="L35" s="245">
        <f>Kalkulationen!L34</f>
        <v>0</v>
      </c>
      <c r="M35" s="245">
        <f>Kalkulationen!M34</f>
        <v>0</v>
      </c>
      <c r="N35" s="245">
        <f>Kalkulationen!N34</f>
        <v>0</v>
      </c>
      <c r="O35" s="245">
        <f>Kalkulationen!O34</f>
        <v>0</v>
      </c>
      <c r="P35" s="246">
        <f t="shared" si="7"/>
        <v>0</v>
      </c>
      <c r="Q35" s="246">
        <f>Kalkulationen!P34</f>
        <v>0</v>
      </c>
      <c r="R35" s="246">
        <f>Kalkulationen!Q34</f>
        <v>0</v>
      </c>
      <c r="S35" s="246">
        <f>Kalkulationen!R34</f>
        <v>0</v>
      </c>
      <c r="T35" s="246">
        <f>Kalkulationen!S34</f>
        <v>0</v>
      </c>
      <c r="U35" s="323"/>
      <c r="V35" s="297"/>
      <c r="W35" s="297"/>
    </row>
    <row r="36" spans="1:26" s="326" customFormat="1" ht="17.100000000000001" customHeight="1" x14ac:dyDescent="0.25">
      <c r="A36" s="259" t="s">
        <v>67</v>
      </c>
      <c r="B36" s="545" t="str">
        <f t="shared" si="2"/>
        <v>CHF</v>
      </c>
      <c r="C36" s="247"/>
      <c r="D36" s="248">
        <f t="shared" ref="D36:T36" si="8">SUM(D25:D35)</f>
        <v>0</v>
      </c>
      <c r="E36" s="248">
        <f t="shared" si="8"/>
        <v>0</v>
      </c>
      <c r="F36" s="248">
        <f t="shared" si="8"/>
        <v>0</v>
      </c>
      <c r="G36" s="248">
        <f t="shared" si="8"/>
        <v>0</v>
      </c>
      <c r="H36" s="248">
        <f t="shared" si="8"/>
        <v>0</v>
      </c>
      <c r="I36" s="248">
        <f t="shared" si="8"/>
        <v>0</v>
      </c>
      <c r="J36" s="248">
        <f t="shared" si="8"/>
        <v>0</v>
      </c>
      <c r="K36" s="248">
        <f t="shared" si="8"/>
        <v>0</v>
      </c>
      <c r="L36" s="248">
        <f t="shared" si="8"/>
        <v>0</v>
      </c>
      <c r="M36" s="248">
        <f t="shared" si="8"/>
        <v>0</v>
      </c>
      <c r="N36" s="248">
        <f t="shared" si="8"/>
        <v>0</v>
      </c>
      <c r="O36" s="248">
        <f t="shared" si="8"/>
        <v>0</v>
      </c>
      <c r="P36" s="252">
        <f t="shared" si="8"/>
        <v>0</v>
      </c>
      <c r="Q36" s="252">
        <f t="shared" si="8"/>
        <v>0</v>
      </c>
      <c r="R36" s="252">
        <f t="shared" si="8"/>
        <v>0</v>
      </c>
      <c r="S36" s="252">
        <f t="shared" si="8"/>
        <v>0</v>
      </c>
      <c r="T36" s="252">
        <f t="shared" si="8"/>
        <v>0</v>
      </c>
      <c r="U36" s="318"/>
      <c r="V36" s="297"/>
      <c r="W36" s="325"/>
      <c r="X36" s="318"/>
      <c r="Y36" s="318"/>
      <c r="Z36" s="318"/>
    </row>
    <row r="37" spans="1:26" ht="17.100000000000001" customHeight="1" x14ac:dyDescent="0.25">
      <c r="A37" s="198"/>
      <c r="B37" s="227"/>
      <c r="C37" s="198"/>
      <c r="D37" s="241"/>
      <c r="E37" s="241"/>
      <c r="F37" s="241"/>
      <c r="G37" s="241"/>
      <c r="H37" s="241"/>
      <c r="I37" s="241"/>
      <c r="J37" s="241"/>
      <c r="K37" s="241"/>
      <c r="L37" s="241"/>
      <c r="M37" s="241"/>
      <c r="N37" s="241"/>
      <c r="O37" s="241"/>
      <c r="P37" s="243" t="s">
        <v>284</v>
      </c>
      <c r="Q37" s="243" t="s">
        <v>284</v>
      </c>
      <c r="R37" s="243" t="s">
        <v>284</v>
      </c>
      <c r="S37" s="243" t="s">
        <v>284</v>
      </c>
      <c r="T37" s="243" t="s">
        <v>284</v>
      </c>
      <c r="U37" s="312"/>
      <c r="V37" s="297"/>
      <c r="W37" s="297"/>
      <c r="X37" s="327"/>
      <c r="Y37" s="327"/>
      <c r="Z37" s="327"/>
    </row>
    <row r="38" spans="1:26" s="326" customFormat="1" ht="33.950000000000003" customHeight="1" x14ac:dyDescent="0.25">
      <c r="A38" s="260" t="s">
        <v>294</v>
      </c>
      <c r="B38" s="546" t="str">
        <f t="shared" si="2"/>
        <v>CHF</v>
      </c>
      <c r="C38" s="547"/>
      <c r="D38" s="256">
        <f t="shared" ref="D38:T38" si="9">D21+D36</f>
        <v>0</v>
      </c>
      <c r="E38" s="256">
        <f t="shared" si="9"/>
        <v>0</v>
      </c>
      <c r="F38" s="256">
        <f t="shared" si="9"/>
        <v>0</v>
      </c>
      <c r="G38" s="256">
        <f t="shared" si="9"/>
        <v>0</v>
      </c>
      <c r="H38" s="256">
        <f t="shared" si="9"/>
        <v>0</v>
      </c>
      <c r="I38" s="256">
        <f t="shared" si="9"/>
        <v>0</v>
      </c>
      <c r="J38" s="256">
        <f t="shared" si="9"/>
        <v>0</v>
      </c>
      <c r="K38" s="256">
        <f t="shared" si="9"/>
        <v>0</v>
      </c>
      <c r="L38" s="256">
        <f t="shared" si="9"/>
        <v>0</v>
      </c>
      <c r="M38" s="256">
        <f t="shared" si="9"/>
        <v>0</v>
      </c>
      <c r="N38" s="256">
        <f t="shared" si="9"/>
        <v>0</v>
      </c>
      <c r="O38" s="256">
        <f t="shared" si="9"/>
        <v>0</v>
      </c>
      <c r="P38" s="257">
        <f t="shared" si="9"/>
        <v>0</v>
      </c>
      <c r="Q38" s="257">
        <f t="shared" si="9"/>
        <v>0</v>
      </c>
      <c r="R38" s="257">
        <f t="shared" si="9"/>
        <v>0</v>
      </c>
      <c r="S38" s="257">
        <f t="shared" si="9"/>
        <v>0</v>
      </c>
      <c r="T38" s="257">
        <f t="shared" si="9"/>
        <v>0</v>
      </c>
      <c r="U38" s="318"/>
      <c r="V38" s="297"/>
      <c r="W38" s="328"/>
    </row>
    <row r="39" spans="1:26" ht="17.100000000000001" customHeight="1" x14ac:dyDescent="0.2">
      <c r="A39" s="441" t="s">
        <v>61</v>
      </c>
      <c r="B39" s="261" t="s">
        <v>16</v>
      </c>
      <c r="C39" s="198"/>
      <c r="D39" s="262">
        <f>IFERROR(IF(D38/D13&lt;0, 0, D38/D13),0)</f>
        <v>0</v>
      </c>
      <c r="E39" s="262">
        <f t="shared" ref="E39:O39" si="10">IFERROR(IF(E38/E13&lt;0, 0, E38/E13),0)</f>
        <v>0</v>
      </c>
      <c r="F39" s="262">
        <f t="shared" si="10"/>
        <v>0</v>
      </c>
      <c r="G39" s="262">
        <f t="shared" si="10"/>
        <v>0</v>
      </c>
      <c r="H39" s="262">
        <f t="shared" si="10"/>
        <v>0</v>
      </c>
      <c r="I39" s="262">
        <f t="shared" si="10"/>
        <v>0</v>
      </c>
      <c r="J39" s="262">
        <f t="shared" si="10"/>
        <v>0</v>
      </c>
      <c r="K39" s="262">
        <f t="shared" si="10"/>
        <v>0</v>
      </c>
      <c r="L39" s="262">
        <f t="shared" si="10"/>
        <v>0</v>
      </c>
      <c r="M39" s="262">
        <f t="shared" si="10"/>
        <v>0</v>
      </c>
      <c r="N39" s="262">
        <f t="shared" si="10"/>
        <v>0</v>
      </c>
      <c r="O39" s="262">
        <f t="shared" si="10"/>
        <v>0</v>
      </c>
      <c r="P39" s="335">
        <f>IFERROR(IF(P38/P13&lt;0, 0, P38/P13),0)</f>
        <v>0</v>
      </c>
      <c r="Q39" s="335">
        <f>IFERROR(IF(Q38/Q13&lt;0, 0, Q38/Q13),0)</f>
        <v>0</v>
      </c>
      <c r="R39" s="335">
        <f t="shared" ref="R39:T39" si="11">IFERROR(IF(R38/R13&lt;0, 0, R38/R13),0)</f>
        <v>0</v>
      </c>
      <c r="S39" s="335">
        <f t="shared" si="11"/>
        <v>0</v>
      </c>
      <c r="T39" s="335">
        <f t="shared" si="11"/>
        <v>0</v>
      </c>
      <c r="U39" s="329"/>
      <c r="V39" s="297"/>
      <c r="W39" s="297"/>
    </row>
    <row r="40" spans="1:26" ht="17.100000000000001" customHeight="1" x14ac:dyDescent="0.2">
      <c r="A40" s="263" t="s">
        <v>76</v>
      </c>
      <c r="B40" s="254" t="str">
        <f>Currency_USD</f>
        <v>CHF</v>
      </c>
      <c r="C40" s="198"/>
      <c r="D40" s="245">
        <f>-'Inputs für Abschreibungen'!G110</f>
        <v>0</v>
      </c>
      <c r="E40" s="245">
        <f>-'Inputs für Abschreibungen'!H110</f>
        <v>0</v>
      </c>
      <c r="F40" s="245">
        <f>-'Inputs für Abschreibungen'!I110</f>
        <v>0</v>
      </c>
      <c r="G40" s="245">
        <f>-'Inputs für Abschreibungen'!J110</f>
        <v>0</v>
      </c>
      <c r="H40" s="245">
        <f>-'Inputs für Abschreibungen'!K110</f>
        <v>0</v>
      </c>
      <c r="I40" s="245">
        <f>-'Inputs für Abschreibungen'!L110</f>
        <v>0</v>
      </c>
      <c r="J40" s="245">
        <f>-'Inputs für Abschreibungen'!M110</f>
        <v>0</v>
      </c>
      <c r="K40" s="245">
        <f>-'Inputs für Abschreibungen'!N110</f>
        <v>0</v>
      </c>
      <c r="L40" s="245">
        <f>-'Inputs für Abschreibungen'!O110</f>
        <v>0</v>
      </c>
      <c r="M40" s="245">
        <f>-'Inputs für Abschreibungen'!P110</f>
        <v>0</v>
      </c>
      <c r="N40" s="245">
        <f>-'Inputs für Abschreibungen'!Q110</f>
        <v>0</v>
      </c>
      <c r="O40" s="245">
        <f>-'Inputs für Abschreibungen'!R110</f>
        <v>0</v>
      </c>
      <c r="P40" s="246">
        <f>SUM(D40:O40)</f>
        <v>0</v>
      </c>
      <c r="Q40" s="246">
        <f>-'Inputs für Abschreibungen'!S110</f>
        <v>0</v>
      </c>
      <c r="R40" s="246">
        <f>-'Inputs für Abschreibungen'!T110</f>
        <v>0</v>
      </c>
      <c r="S40" s="246">
        <f>-'Inputs für Abschreibungen'!U110</f>
        <v>0</v>
      </c>
      <c r="T40" s="246">
        <f>-'Inputs für Abschreibungen'!V110</f>
        <v>0</v>
      </c>
      <c r="U40" s="323"/>
      <c r="V40" s="297"/>
      <c r="W40" s="297"/>
    </row>
    <row r="41" spans="1:26" ht="17.100000000000001" customHeight="1" x14ac:dyDescent="0.2">
      <c r="A41" s="263" t="s">
        <v>107</v>
      </c>
      <c r="B41" s="254" t="str">
        <f>Currency_USD</f>
        <v>CHF</v>
      </c>
      <c r="C41" s="198"/>
      <c r="D41" s="245">
        <f ca="1">-(IF(Inputs!$G$255="nein",'Inputs für Fremdfinanzierung'!N26,'Inputs für Fremdfinanzierung'!N21)+'Inputs für Fremdfinanzierung'!$F$16)</f>
        <v>0</v>
      </c>
      <c r="E41" s="245">
        <f>-IF(Inputs!$G$255="nein",'Inputs für Fremdfinanzierung'!O26,'Inputs für Fremdfinanzierung'!O21)</f>
        <v>0</v>
      </c>
      <c r="F41" s="245">
        <f>-IF(Inputs!$G$255="nein",'Inputs für Fremdfinanzierung'!P26,'Inputs für Fremdfinanzierung'!P21)</f>
        <v>0</v>
      </c>
      <c r="G41" s="245">
        <f>-IF(Inputs!$G$255="nein",'Inputs für Fremdfinanzierung'!Q26,'Inputs für Fremdfinanzierung'!Q21)</f>
        <v>0</v>
      </c>
      <c r="H41" s="245">
        <f>-IF(Inputs!$G$255="nein",'Inputs für Fremdfinanzierung'!R26,'Inputs für Fremdfinanzierung'!R21)</f>
        <v>0</v>
      </c>
      <c r="I41" s="245">
        <f>-IF(Inputs!$G$255="nein",'Inputs für Fremdfinanzierung'!S26,'Inputs für Fremdfinanzierung'!S21)</f>
        <v>0</v>
      </c>
      <c r="J41" s="245">
        <f>-IF(Inputs!$G$255="nein",'Inputs für Fremdfinanzierung'!T26,'Inputs für Fremdfinanzierung'!T21)</f>
        <v>0</v>
      </c>
      <c r="K41" s="245">
        <f>-IF(Inputs!$G$255="nein",'Inputs für Fremdfinanzierung'!U26,'Inputs für Fremdfinanzierung'!U21)</f>
        <v>0</v>
      </c>
      <c r="L41" s="245">
        <f>-IF(Inputs!$G$255="nein",'Inputs für Fremdfinanzierung'!V26,'Inputs für Fremdfinanzierung'!V21)</f>
        <v>0</v>
      </c>
      <c r="M41" s="245">
        <f>-IF(Inputs!$G$255="nein",'Inputs für Fremdfinanzierung'!W26,'Inputs für Fremdfinanzierung'!W21)</f>
        <v>0</v>
      </c>
      <c r="N41" s="245">
        <f>-IF(Inputs!$G$255="nein",'Inputs für Fremdfinanzierung'!X26,'Inputs für Fremdfinanzierung'!X21)</f>
        <v>0</v>
      </c>
      <c r="O41" s="245">
        <f>-IF(Inputs!$G$255="nein",'Inputs für Fremdfinanzierung'!Y26,'Inputs für Fremdfinanzierung'!Y21)</f>
        <v>0</v>
      </c>
      <c r="P41" s="246">
        <f ca="1">SUM(D41:O41)</f>
        <v>0</v>
      </c>
      <c r="Q41" s="246">
        <f>-IF(Inputs!$G$255="nein",'Inputs für Fremdfinanzierung'!AA26,'Inputs für Fremdfinanzierung'!AA21)</f>
        <v>0</v>
      </c>
      <c r="R41" s="246">
        <f>-IF(Inputs!$G$255="nein",'Inputs für Fremdfinanzierung'!AB26,'Inputs für Fremdfinanzierung'!AB21)</f>
        <v>0</v>
      </c>
      <c r="S41" s="246">
        <f>-IF(Inputs!$G$255="nein",'Inputs für Fremdfinanzierung'!AC26,'Inputs für Fremdfinanzierung'!AC21)</f>
        <v>0</v>
      </c>
      <c r="T41" s="246">
        <f>-IF(Inputs!$G$255="nein",'Inputs für Fremdfinanzierung'!AD26,'Inputs für Fremdfinanzierung'!AD21)</f>
        <v>0</v>
      </c>
      <c r="U41" s="323"/>
      <c r="V41" s="297"/>
      <c r="W41" s="297"/>
    </row>
    <row r="42" spans="1:26" s="326" customFormat="1" ht="17.100000000000001" customHeight="1" x14ac:dyDescent="0.25">
      <c r="A42" s="247" t="s">
        <v>62</v>
      </c>
      <c r="B42" s="545" t="str">
        <f t="shared" ref="B42:B47" si="12">Currency_USD</f>
        <v>CHF</v>
      </c>
      <c r="C42" s="247"/>
      <c r="D42" s="248">
        <f t="shared" ref="D42:T42" ca="1" si="13">D38+D40+D41</f>
        <v>0</v>
      </c>
      <c r="E42" s="248">
        <f t="shared" si="13"/>
        <v>0</v>
      </c>
      <c r="F42" s="248">
        <f t="shared" si="13"/>
        <v>0</v>
      </c>
      <c r="G42" s="248">
        <f t="shared" si="13"/>
        <v>0</v>
      </c>
      <c r="H42" s="248">
        <f t="shared" si="13"/>
        <v>0</v>
      </c>
      <c r="I42" s="248">
        <f t="shared" si="13"/>
        <v>0</v>
      </c>
      <c r="J42" s="248">
        <f t="shared" si="13"/>
        <v>0</v>
      </c>
      <c r="K42" s="248">
        <f t="shared" si="13"/>
        <v>0</v>
      </c>
      <c r="L42" s="248">
        <f t="shared" si="13"/>
        <v>0</v>
      </c>
      <c r="M42" s="248">
        <f t="shared" si="13"/>
        <v>0</v>
      </c>
      <c r="N42" s="248">
        <f t="shared" si="13"/>
        <v>0</v>
      </c>
      <c r="O42" s="248">
        <f t="shared" si="13"/>
        <v>0</v>
      </c>
      <c r="P42" s="249">
        <f t="shared" ca="1" si="13"/>
        <v>0</v>
      </c>
      <c r="Q42" s="249">
        <f t="shared" si="13"/>
        <v>0</v>
      </c>
      <c r="R42" s="249">
        <f t="shared" si="13"/>
        <v>0</v>
      </c>
      <c r="S42" s="249">
        <f t="shared" si="13"/>
        <v>0</v>
      </c>
      <c r="T42" s="249">
        <f t="shared" si="13"/>
        <v>0</v>
      </c>
      <c r="U42" s="318"/>
      <c r="V42" s="297"/>
      <c r="W42" s="328"/>
    </row>
    <row r="43" spans="1:26" ht="17.100000000000001" customHeight="1" x14ac:dyDescent="0.2">
      <c r="A43" s="263" t="s">
        <v>316</v>
      </c>
      <c r="B43" s="254" t="str">
        <f t="shared" si="12"/>
        <v>CHF</v>
      </c>
      <c r="C43" s="241"/>
      <c r="D43" s="245">
        <f ca="1">IF(SUM($C$42:D42)&lt;0,SUM($C$42:D42),0)</f>
        <v>0</v>
      </c>
      <c r="E43" s="245">
        <f ca="1">IF(SUM($C$42:E42)&lt;0,SUM($C$42:E42),0)</f>
        <v>0</v>
      </c>
      <c r="F43" s="245">
        <f ca="1">IF(SUM($C$42:F42)&lt;0,SUM($C$42:F42),0)</f>
        <v>0</v>
      </c>
      <c r="G43" s="245">
        <f ca="1">IF(SUM($C$42:G42)&lt;0,SUM($C$42:G42),0)</f>
        <v>0</v>
      </c>
      <c r="H43" s="245">
        <f ca="1">IF(SUM($C$42:H42)&lt;0,SUM($C$42:H42),0)</f>
        <v>0</v>
      </c>
      <c r="I43" s="245">
        <f ca="1">IF(SUM($C$42:I42)&lt;0,SUM($C$42:I42),0)</f>
        <v>0</v>
      </c>
      <c r="J43" s="245">
        <f ca="1">IF(SUM($C$42:J42)&lt;0,SUM($C$42:J42),0)</f>
        <v>0</v>
      </c>
      <c r="K43" s="245">
        <f ca="1">IF(SUM($C$42:K42)&lt;0,SUM($C$42:K42),0)</f>
        <v>0</v>
      </c>
      <c r="L43" s="245">
        <f ca="1">IF(SUM($C$42:L42)&lt;0,SUM($C$42:L42),0)</f>
        <v>0</v>
      </c>
      <c r="M43" s="245">
        <f ca="1">IF(SUM($C$42:M42)&lt;0,SUM($C$42:M42),0)</f>
        <v>0</v>
      </c>
      <c r="N43" s="245">
        <f ca="1">IF(SUM($C$42:N42)&lt;0,SUM($C$42:N42),0)</f>
        <v>0</v>
      </c>
      <c r="O43" s="245">
        <f ca="1">IF(SUM($C$42:O42)&lt;0,SUM($C$42:O42),0)</f>
        <v>0</v>
      </c>
      <c r="P43" s="265">
        <f ca="1">O43</f>
        <v>0</v>
      </c>
      <c r="Q43" s="265">
        <f ca="1">IF(SUM($P$42:Q42)&lt;0,SUM($P$42:Q42),0)</f>
        <v>0</v>
      </c>
      <c r="R43" s="265">
        <f ca="1">IF(SUM($P$42:R42)&lt;0,SUM($P$42:R42),0)</f>
        <v>0</v>
      </c>
      <c r="S43" s="265">
        <f ca="1">IF(SUM($P$42:S42)&lt;0,SUM($P$42:S42),0)</f>
        <v>0</v>
      </c>
      <c r="T43" s="265">
        <f ca="1">IF(SUM($P$42:T42)&lt;0,SUM($P$42:T42),0)</f>
        <v>0</v>
      </c>
      <c r="U43" s="323"/>
      <c r="V43" s="297"/>
      <c r="W43" s="297"/>
    </row>
    <row r="44" spans="1:26" ht="17.100000000000001" customHeight="1" x14ac:dyDescent="0.2">
      <c r="A44" s="263" t="s">
        <v>64</v>
      </c>
      <c r="B44" s="254" t="str">
        <f t="shared" si="12"/>
        <v>CHF</v>
      </c>
      <c r="C44" s="198"/>
      <c r="D44" s="245">
        <f t="shared" ref="D44:O44" ca="1" si="14">MIN(C43-D43,0)</f>
        <v>0</v>
      </c>
      <c r="E44" s="245">
        <f t="shared" ca="1" si="14"/>
        <v>0</v>
      </c>
      <c r="F44" s="245">
        <f t="shared" ca="1" si="14"/>
        <v>0</v>
      </c>
      <c r="G44" s="245">
        <f t="shared" ca="1" si="14"/>
        <v>0</v>
      </c>
      <c r="H44" s="245">
        <f t="shared" ca="1" si="14"/>
        <v>0</v>
      </c>
      <c r="I44" s="245">
        <f t="shared" ca="1" si="14"/>
        <v>0</v>
      </c>
      <c r="J44" s="245">
        <f t="shared" ca="1" si="14"/>
        <v>0</v>
      </c>
      <c r="K44" s="245">
        <f t="shared" ca="1" si="14"/>
        <v>0</v>
      </c>
      <c r="L44" s="245">
        <f t="shared" ca="1" si="14"/>
        <v>0</v>
      </c>
      <c r="M44" s="245">
        <f t="shared" ca="1" si="14"/>
        <v>0</v>
      </c>
      <c r="N44" s="245">
        <f t="shared" ca="1" si="14"/>
        <v>0</v>
      </c>
      <c r="O44" s="245">
        <f t="shared" ca="1" si="14"/>
        <v>0</v>
      </c>
      <c r="P44" s="264">
        <f ca="1">MIN(C43-P43,0)</f>
        <v>0</v>
      </c>
      <c r="Q44" s="264">
        <f ca="1">MIN(O43-Q43,0)</f>
        <v>0</v>
      </c>
      <c r="R44" s="264">
        <f ca="1">MIN(Q43-R43,0)</f>
        <v>0</v>
      </c>
      <c r="S44" s="264">
        <f ca="1">MIN(R43-S43,0)</f>
        <v>0</v>
      </c>
      <c r="T44" s="264">
        <f ca="1">MIN(S43-T43,0)</f>
        <v>0</v>
      </c>
      <c r="U44" s="330"/>
      <c r="V44" s="297"/>
      <c r="W44" s="297"/>
    </row>
    <row r="45" spans="1:26" ht="17.100000000000001" customHeight="1" x14ac:dyDescent="0.2">
      <c r="A45" s="263" t="s">
        <v>59</v>
      </c>
      <c r="B45" s="254" t="str">
        <f t="shared" si="12"/>
        <v>CHF</v>
      </c>
      <c r="C45" s="198"/>
      <c r="D45" s="245">
        <f t="shared" ref="D45:T45" ca="1" si="15">MAX(D42+D44,0)</f>
        <v>0</v>
      </c>
      <c r="E45" s="245">
        <f t="shared" ca="1" si="15"/>
        <v>0</v>
      </c>
      <c r="F45" s="245">
        <f t="shared" ca="1" si="15"/>
        <v>0</v>
      </c>
      <c r="G45" s="245">
        <f t="shared" ca="1" si="15"/>
        <v>0</v>
      </c>
      <c r="H45" s="245">
        <f t="shared" ca="1" si="15"/>
        <v>0</v>
      </c>
      <c r="I45" s="245">
        <f t="shared" ca="1" si="15"/>
        <v>0</v>
      </c>
      <c r="J45" s="245">
        <f t="shared" ca="1" si="15"/>
        <v>0</v>
      </c>
      <c r="K45" s="245">
        <f t="shared" ca="1" si="15"/>
        <v>0</v>
      </c>
      <c r="L45" s="245">
        <f t="shared" ca="1" si="15"/>
        <v>0</v>
      </c>
      <c r="M45" s="245">
        <f t="shared" ca="1" si="15"/>
        <v>0</v>
      </c>
      <c r="N45" s="245">
        <f t="shared" ca="1" si="15"/>
        <v>0</v>
      </c>
      <c r="O45" s="245">
        <f t="shared" ca="1" si="15"/>
        <v>0</v>
      </c>
      <c r="P45" s="264">
        <f t="shared" ca="1" si="15"/>
        <v>0</v>
      </c>
      <c r="Q45" s="264">
        <f t="shared" ca="1" si="15"/>
        <v>0</v>
      </c>
      <c r="R45" s="264">
        <f t="shared" ca="1" si="15"/>
        <v>0</v>
      </c>
      <c r="S45" s="264">
        <f t="shared" ca="1" si="15"/>
        <v>0</v>
      </c>
      <c r="T45" s="264">
        <f t="shared" ca="1" si="15"/>
        <v>0</v>
      </c>
      <c r="U45" s="330"/>
      <c r="V45" s="297"/>
      <c r="W45" s="297"/>
    </row>
    <row r="46" spans="1:26" ht="17.100000000000001" customHeight="1" x14ac:dyDescent="0.2">
      <c r="A46" s="263" t="s">
        <v>63</v>
      </c>
      <c r="B46" s="254" t="str">
        <f t="shared" si="12"/>
        <v>CHF</v>
      </c>
      <c r="C46" s="198"/>
      <c r="D46" s="245">
        <f t="shared" ref="D46:T46" ca="1" si="16">-D45*Steuersatz</f>
        <v>0</v>
      </c>
      <c r="E46" s="245">
        <f t="shared" ca="1" si="16"/>
        <v>0</v>
      </c>
      <c r="F46" s="245">
        <f t="shared" ca="1" si="16"/>
        <v>0</v>
      </c>
      <c r="G46" s="245">
        <f t="shared" ca="1" si="16"/>
        <v>0</v>
      </c>
      <c r="H46" s="245">
        <f t="shared" ca="1" si="16"/>
        <v>0</v>
      </c>
      <c r="I46" s="245">
        <f t="shared" ca="1" si="16"/>
        <v>0</v>
      </c>
      <c r="J46" s="245">
        <f t="shared" ca="1" si="16"/>
        <v>0</v>
      </c>
      <c r="K46" s="245">
        <f t="shared" ca="1" si="16"/>
        <v>0</v>
      </c>
      <c r="L46" s="245">
        <f t="shared" ca="1" si="16"/>
        <v>0</v>
      </c>
      <c r="M46" s="245">
        <f t="shared" ca="1" si="16"/>
        <v>0</v>
      </c>
      <c r="N46" s="245">
        <f t="shared" ca="1" si="16"/>
        <v>0</v>
      </c>
      <c r="O46" s="245">
        <f t="shared" ca="1" si="16"/>
        <v>0</v>
      </c>
      <c r="P46" s="265">
        <f ca="1">SUM(D46:O46)</f>
        <v>0</v>
      </c>
      <c r="Q46" s="264">
        <f t="shared" ca="1" si="16"/>
        <v>0</v>
      </c>
      <c r="R46" s="264">
        <f t="shared" ca="1" si="16"/>
        <v>0</v>
      </c>
      <c r="S46" s="265">
        <f t="shared" ca="1" si="16"/>
        <v>0</v>
      </c>
      <c r="T46" s="265">
        <f t="shared" ca="1" si="16"/>
        <v>0</v>
      </c>
      <c r="U46" s="323"/>
      <c r="V46" s="297"/>
      <c r="W46" s="297"/>
    </row>
    <row r="47" spans="1:26" s="326" customFormat="1" ht="17.100000000000001" customHeight="1" x14ac:dyDescent="0.25">
      <c r="A47" s="442" t="s">
        <v>221</v>
      </c>
      <c r="B47" s="546" t="str">
        <f t="shared" si="12"/>
        <v>CHF</v>
      </c>
      <c r="C47" s="547"/>
      <c r="D47" s="256">
        <f t="shared" ref="D47:T47" ca="1" si="17">D42+D46</f>
        <v>0</v>
      </c>
      <c r="E47" s="256">
        <f t="shared" ca="1" si="17"/>
        <v>0</v>
      </c>
      <c r="F47" s="256">
        <f t="shared" ca="1" si="17"/>
        <v>0</v>
      </c>
      <c r="G47" s="256">
        <f t="shared" ca="1" si="17"/>
        <v>0</v>
      </c>
      <c r="H47" s="256">
        <f t="shared" ca="1" si="17"/>
        <v>0</v>
      </c>
      <c r="I47" s="256">
        <f t="shared" ca="1" si="17"/>
        <v>0</v>
      </c>
      <c r="J47" s="256">
        <f t="shared" ca="1" si="17"/>
        <v>0</v>
      </c>
      <c r="K47" s="256">
        <f t="shared" ca="1" si="17"/>
        <v>0</v>
      </c>
      <c r="L47" s="256">
        <f t="shared" ca="1" si="17"/>
        <v>0</v>
      </c>
      <c r="M47" s="256">
        <f t="shared" ca="1" si="17"/>
        <v>0</v>
      </c>
      <c r="N47" s="256">
        <f t="shared" ca="1" si="17"/>
        <v>0</v>
      </c>
      <c r="O47" s="256">
        <f t="shared" ca="1" si="17"/>
        <v>0</v>
      </c>
      <c r="P47" s="266">
        <f t="shared" ca="1" si="17"/>
        <v>0</v>
      </c>
      <c r="Q47" s="266">
        <f t="shared" ca="1" si="17"/>
        <v>0</v>
      </c>
      <c r="R47" s="266">
        <f t="shared" ca="1" si="17"/>
        <v>0</v>
      </c>
      <c r="S47" s="266">
        <f t="shared" ca="1" si="17"/>
        <v>0</v>
      </c>
      <c r="T47" s="266">
        <f t="shared" ca="1" si="17"/>
        <v>0</v>
      </c>
      <c r="U47" s="318"/>
      <c r="V47" s="297"/>
      <c r="W47" s="328"/>
    </row>
    <row r="48" spans="1:26" ht="17.100000000000001" customHeight="1" x14ac:dyDescent="0.2">
      <c r="A48" s="443" t="s">
        <v>60</v>
      </c>
      <c r="B48" s="261" t="s">
        <v>16</v>
      </c>
      <c r="C48" s="261"/>
      <c r="D48" s="267">
        <v>0</v>
      </c>
      <c r="E48" s="267">
        <v>0</v>
      </c>
      <c r="F48" s="267">
        <v>0</v>
      </c>
      <c r="G48" s="267">
        <v>0</v>
      </c>
      <c r="H48" s="267">
        <v>0</v>
      </c>
      <c r="I48" s="267">
        <v>0</v>
      </c>
      <c r="J48" s="267">
        <v>0</v>
      </c>
      <c r="K48" s="267">
        <v>0</v>
      </c>
      <c r="L48" s="267">
        <v>0</v>
      </c>
      <c r="M48" s="267">
        <v>0</v>
      </c>
      <c r="N48" s="267">
        <v>0</v>
      </c>
      <c r="O48" s="267">
        <v>0</v>
      </c>
      <c r="P48" s="268">
        <f ca="1">IFERROR(ROUND(IF(P47/P13&lt;0, 0, P47/P13),2),0)</f>
        <v>0</v>
      </c>
      <c r="Q48" s="268">
        <f ca="1">IFERROR(ROUND(IF(Q47/Q13&lt;0, 0, Q47/Q13),2),0)</f>
        <v>0</v>
      </c>
      <c r="R48" s="268">
        <f t="shared" ref="R48:T48" ca="1" si="18">IFERROR(ROUND(IF(R47/R13&lt;0, 0, R47/R13),2),0)</f>
        <v>0</v>
      </c>
      <c r="S48" s="268">
        <f t="shared" ca="1" si="18"/>
        <v>0</v>
      </c>
      <c r="T48" s="268">
        <f t="shared" ca="1" si="18"/>
        <v>0</v>
      </c>
      <c r="U48" s="329"/>
      <c r="V48" s="297"/>
      <c r="W48" s="297"/>
    </row>
    <row r="49" spans="1:25" ht="14.25" x14ac:dyDescent="0.2">
      <c r="A49" s="314"/>
      <c r="B49" s="227"/>
      <c r="C49" s="198"/>
      <c r="D49" s="198"/>
      <c r="E49" s="198"/>
      <c r="F49" s="198"/>
      <c r="G49" s="198"/>
      <c r="H49" s="198"/>
      <c r="I49" s="198"/>
      <c r="J49" s="198"/>
      <c r="K49" s="198"/>
      <c r="L49" s="198"/>
      <c r="M49" s="198"/>
      <c r="N49" s="198"/>
      <c r="O49" s="198"/>
      <c r="P49" s="198"/>
      <c r="Q49" s="198"/>
      <c r="R49" s="198"/>
      <c r="S49" s="198"/>
      <c r="T49" s="198"/>
    </row>
    <row r="50" spans="1:25" ht="15" x14ac:dyDescent="0.25">
      <c r="A50" s="314"/>
      <c r="B50" s="319"/>
      <c r="C50" s="314"/>
      <c r="D50" s="314"/>
      <c r="E50" s="314"/>
      <c r="F50" s="314"/>
      <c r="G50" s="314"/>
      <c r="H50" s="314"/>
      <c r="I50" s="314"/>
      <c r="J50" s="314"/>
      <c r="K50" s="314"/>
      <c r="L50" s="308"/>
      <c r="M50" s="308"/>
      <c r="N50" s="308"/>
      <c r="O50" s="308"/>
      <c r="P50" s="308"/>
      <c r="Q50" s="308"/>
      <c r="R50" s="308"/>
      <c r="S50" s="308"/>
      <c r="T50" s="308"/>
      <c r="U50" s="308"/>
      <c r="V50" s="308"/>
      <c r="W50" s="308"/>
      <c r="X50" s="308"/>
      <c r="Y50" s="308"/>
    </row>
    <row r="51" spans="1:25" ht="15" x14ac:dyDescent="0.25">
      <c r="A51" s="314"/>
      <c r="B51" s="319"/>
      <c r="C51" s="314"/>
      <c r="D51" s="314"/>
      <c r="E51" s="314"/>
      <c r="F51" s="314"/>
      <c r="G51" s="314"/>
      <c r="H51" s="314"/>
      <c r="I51" s="314"/>
      <c r="J51" s="314"/>
      <c r="K51" s="314"/>
      <c r="L51" s="308"/>
      <c r="M51" s="308"/>
      <c r="N51" s="308"/>
      <c r="O51" s="308"/>
      <c r="P51" s="308"/>
      <c r="Q51" s="308"/>
      <c r="R51" s="308"/>
      <c r="S51" s="308"/>
      <c r="T51" s="308"/>
      <c r="U51" s="308"/>
      <c r="V51" s="308"/>
      <c r="W51" s="308"/>
      <c r="X51" s="308"/>
      <c r="Y51" s="308"/>
    </row>
    <row r="52" spans="1:25" ht="15" x14ac:dyDescent="0.25">
      <c r="L52" s="308"/>
      <c r="M52" s="308"/>
      <c r="N52" s="308"/>
      <c r="O52" s="308"/>
      <c r="P52" s="308"/>
      <c r="Q52" s="308"/>
      <c r="R52" s="308"/>
      <c r="S52" s="308"/>
      <c r="T52" s="308"/>
      <c r="U52" s="308"/>
      <c r="V52" s="308"/>
      <c r="W52" s="308"/>
      <c r="X52" s="308"/>
      <c r="Y52" s="308"/>
    </row>
    <row r="53" spans="1:25" ht="15" x14ac:dyDescent="0.25">
      <c r="L53" s="308"/>
      <c r="M53" s="308"/>
      <c r="N53" s="308"/>
      <c r="O53" s="308"/>
      <c r="P53" s="308"/>
      <c r="Q53" s="308"/>
      <c r="R53" s="308"/>
      <c r="S53" s="308"/>
      <c r="T53" s="308"/>
      <c r="U53" s="308"/>
      <c r="V53" s="308"/>
      <c r="W53" s="308"/>
      <c r="X53" s="308"/>
      <c r="Y53" s="308"/>
    </row>
    <row r="54" spans="1:25" ht="15" x14ac:dyDescent="0.25">
      <c r="B54" s="295"/>
      <c r="H54" s="331"/>
      <c r="L54" s="308"/>
      <c r="M54" s="308"/>
      <c r="N54" s="308"/>
      <c r="O54" s="308"/>
      <c r="P54" s="332"/>
      <c r="Q54" s="332"/>
      <c r="R54" s="332"/>
      <c r="S54" s="332"/>
      <c r="T54" s="332"/>
      <c r="U54" s="332"/>
      <c r="V54" s="308"/>
      <c r="W54" s="308"/>
      <c r="X54" s="308"/>
      <c r="Y54" s="308"/>
    </row>
    <row r="55" spans="1:25" ht="15" x14ac:dyDescent="0.25">
      <c r="B55" s="295"/>
      <c r="H55" s="331"/>
      <c r="L55" s="308"/>
      <c r="M55" s="308"/>
      <c r="N55" s="308"/>
      <c r="O55" s="308"/>
      <c r="P55" s="308"/>
      <c r="Q55" s="308"/>
      <c r="R55" s="308"/>
      <c r="S55" s="308"/>
      <c r="T55" s="308"/>
      <c r="U55" s="308"/>
      <c r="V55" s="308"/>
      <c r="W55" s="308"/>
      <c r="X55" s="308"/>
      <c r="Y55" s="308"/>
    </row>
    <row r="56" spans="1:25" x14ac:dyDescent="0.2">
      <c r="B56" s="295"/>
      <c r="H56" s="331"/>
    </row>
    <row r="57" spans="1:25" x14ac:dyDescent="0.2">
      <c r="B57" s="295"/>
      <c r="H57" s="331"/>
    </row>
    <row r="58" spans="1:25" x14ac:dyDescent="0.2">
      <c r="B58" s="295"/>
      <c r="H58" s="331"/>
    </row>
    <row r="59" spans="1:25" x14ac:dyDescent="0.2">
      <c r="B59" s="295"/>
      <c r="H59" s="331"/>
    </row>
    <row r="60" spans="1:25" x14ac:dyDescent="0.2">
      <c r="B60" s="295"/>
      <c r="H60" s="331"/>
    </row>
    <row r="61" spans="1:25" x14ac:dyDescent="0.2">
      <c r="B61" s="295"/>
      <c r="H61" s="331"/>
    </row>
    <row r="62" spans="1:25" x14ac:dyDescent="0.2">
      <c r="B62" s="295"/>
      <c r="H62" s="331"/>
    </row>
    <row r="63" spans="1:25" x14ac:dyDescent="0.2">
      <c r="B63" s="295"/>
      <c r="H63" s="331"/>
    </row>
    <row r="65" spans="2:8" x14ac:dyDescent="0.2">
      <c r="B65" s="295"/>
      <c r="H65" s="331"/>
    </row>
    <row r="71" spans="2:8" x14ac:dyDescent="0.2">
      <c r="B71" s="295"/>
      <c r="D71" s="333"/>
      <c r="E71" s="333"/>
      <c r="F71" s="333"/>
      <c r="G71" s="333"/>
    </row>
  </sheetData>
  <sheetProtection algorithmName="SHA-512" hashValue="cJyYCR6qgUHuab7M/+66B3UBDuGK7k/3mYvrj2KGvL8sbOgCFVZt66zLxBCIgBzi8NLMQ8yUx6XEzuxoAxV/nw==" saltValue="uguAuPo9zQJtKldJQhNIfA==" spinCount="100000" sheet="1" objects="1" scenarios="1"/>
  <conditionalFormatting sqref="V8:V48">
    <cfRule type="colorScale" priority="372">
      <colorScale>
        <cfvo type="min"/>
        <cfvo type="percentile" val="50"/>
        <cfvo type="max"/>
        <color rgb="FFF8696B"/>
        <color rgb="FFFFEB84"/>
        <color rgb="FF63BE7B"/>
      </colorScale>
    </cfRule>
  </conditionalFormatting>
  <pageMargins left="0.59055118110236227" right="0.59055118110236227" top="0.78740157480314965" bottom="0.78740157480314965" header="0.31496062992125984" footer="0.31496062992125984"/>
  <pageSetup paperSize="9" scale="50" fitToWidth="0" fitToHeight="0" orientation="landscape" r:id="rId1"/>
  <ignoredErrors>
    <ignoredError sqref="P46" formula="1"/>
    <ignoredError sqref="D7"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5"/>
  </sheetPr>
  <dimension ref="A2:X104"/>
  <sheetViews>
    <sheetView showGridLines="0" zoomScale="98" zoomScaleNormal="98" zoomScaleSheetLayoutView="70" workbookViewId="0">
      <selection activeCell="A3" sqref="A3"/>
    </sheetView>
  </sheetViews>
  <sheetFormatPr defaultColWidth="9.140625" defaultRowHeight="15" x14ac:dyDescent="0.25"/>
  <cols>
    <col min="1" max="1" width="42.7109375" style="308" customWidth="1"/>
    <col min="2" max="2" width="8.7109375" style="308" customWidth="1"/>
    <col min="3" max="3" width="2.7109375" style="308" customWidth="1"/>
    <col min="4" max="20" width="12.7109375" style="308" customWidth="1"/>
    <col min="21" max="21" width="15.42578125" style="308" customWidth="1"/>
    <col min="22" max="24" width="12.7109375" style="308" customWidth="1"/>
    <col min="25" max="25" width="15.85546875" style="308" bestFit="1" customWidth="1"/>
    <col min="26" max="16384" width="9.140625" style="308"/>
  </cols>
  <sheetData>
    <row r="2" spans="1:24" ht="15" customHeight="1" x14ac:dyDescent="0.25">
      <c r="A2" s="291"/>
      <c r="B2" s="293"/>
      <c r="C2" s="293"/>
      <c r="D2" s="293"/>
      <c r="E2" s="293"/>
      <c r="F2" s="293"/>
      <c r="G2" s="293"/>
      <c r="H2" s="293"/>
      <c r="I2" s="293"/>
      <c r="J2" s="293"/>
      <c r="K2" s="293"/>
      <c r="L2" s="293"/>
      <c r="M2" s="293"/>
      <c r="N2" s="293"/>
      <c r="O2" s="293"/>
      <c r="P2" s="293"/>
      <c r="Q2" s="293"/>
      <c r="R2" s="293"/>
      <c r="S2" s="293"/>
      <c r="T2" s="293"/>
    </row>
    <row r="3" spans="1:24" ht="20.65" customHeight="1" x14ac:dyDescent="0.35">
      <c r="A3" s="296" t="s">
        <v>234</v>
      </c>
      <c r="B3" s="293"/>
      <c r="C3" s="293"/>
      <c r="D3" s="293"/>
      <c r="E3" s="293"/>
      <c r="F3" s="293"/>
      <c r="G3" s="293"/>
      <c r="H3" s="293"/>
      <c r="I3" s="293"/>
      <c r="J3" s="293"/>
      <c r="K3" s="293"/>
      <c r="L3" s="293"/>
      <c r="M3" s="293"/>
      <c r="N3" s="293"/>
      <c r="O3" s="293"/>
      <c r="P3" s="293"/>
      <c r="Q3" s="293"/>
      <c r="R3" s="293"/>
      <c r="S3" s="293"/>
      <c r="T3" s="293"/>
    </row>
    <row r="4" spans="1:24" ht="15" customHeight="1" x14ac:dyDescent="0.25">
      <c r="A4" s="291"/>
      <c r="B4" s="293"/>
      <c r="C4" s="293"/>
      <c r="D4" s="293"/>
      <c r="E4" s="293"/>
      <c r="F4" s="293"/>
      <c r="G4" s="293"/>
      <c r="H4" s="293"/>
      <c r="I4" s="293"/>
      <c r="J4" s="293"/>
      <c r="K4" s="293"/>
      <c r="L4" s="293"/>
      <c r="M4" s="293"/>
      <c r="N4" s="293"/>
      <c r="O4" s="293"/>
      <c r="P4" s="293"/>
      <c r="Q4" s="293"/>
      <c r="R4" s="293"/>
      <c r="S4" s="293"/>
      <c r="T4" s="293"/>
    </row>
    <row r="5" spans="1:24" ht="15" customHeight="1" x14ac:dyDescent="0.25">
      <c r="A5" s="295"/>
      <c r="B5" s="295"/>
      <c r="C5" s="295"/>
      <c r="D5" s="295"/>
      <c r="E5" s="295"/>
      <c r="F5" s="295"/>
      <c r="G5" s="295"/>
      <c r="H5" s="295"/>
      <c r="I5" s="295"/>
      <c r="J5" s="295"/>
      <c r="K5" s="295"/>
      <c r="L5" s="295"/>
      <c r="M5" s="295"/>
      <c r="N5" s="295"/>
      <c r="O5" s="295"/>
      <c r="P5" s="295"/>
      <c r="Q5" s="295"/>
      <c r="R5" s="295"/>
      <c r="S5" s="295"/>
      <c r="T5" s="295"/>
    </row>
    <row r="6" spans="1:24" ht="17.100000000000001" customHeight="1" x14ac:dyDescent="0.25">
      <c r="A6" s="301"/>
      <c r="B6" s="342"/>
      <c r="C6" s="342"/>
      <c r="D6" s="272" t="s">
        <v>31</v>
      </c>
      <c r="E6" s="273"/>
      <c r="F6" s="273"/>
      <c r="G6" s="273"/>
      <c r="H6" s="273"/>
      <c r="I6" s="273"/>
      <c r="J6" s="273"/>
      <c r="K6" s="273"/>
      <c r="L6" s="273"/>
      <c r="M6" s="273"/>
      <c r="N6" s="273"/>
      <c r="O6" s="273"/>
      <c r="P6" s="272" t="s">
        <v>32</v>
      </c>
      <c r="Q6" s="273"/>
      <c r="R6" s="272"/>
      <c r="S6" s="272"/>
      <c r="T6" s="272"/>
    </row>
    <row r="7" spans="1:24" ht="17.100000000000001" customHeight="1" x14ac:dyDescent="0.25">
      <c r="A7" s="304"/>
      <c r="B7" s="305" t="s">
        <v>20</v>
      </c>
      <c r="C7" s="343"/>
      <c r="D7" s="238" t="str">
        <f>Timing!I2</f>
        <v>Jan 1900</v>
      </c>
      <c r="E7" s="238" t="str">
        <f>Timing!J2</f>
        <v>Feb 1900</v>
      </c>
      <c r="F7" s="238" t="str">
        <f>Timing!K2</f>
        <v>Feb 1900</v>
      </c>
      <c r="G7" s="238" t="str">
        <f>Timing!L2</f>
        <v>Feb 1900</v>
      </c>
      <c r="H7" s="238" t="str">
        <f>Timing!M2</f>
        <v>Feb 1900</v>
      </c>
      <c r="I7" s="238" t="str">
        <f>Timing!N2</f>
        <v>Feb 1900</v>
      </c>
      <c r="J7" s="238" t="str">
        <f>Timing!O2</f>
        <v>Feb 1900</v>
      </c>
      <c r="K7" s="238" t="str">
        <f>Timing!P2</f>
        <v>Feb 1900</v>
      </c>
      <c r="L7" s="238" t="str">
        <f>Timing!Q2</f>
        <v>Feb 1900</v>
      </c>
      <c r="M7" s="238" t="str">
        <f>Timing!R2</f>
        <v>Feb 1900</v>
      </c>
      <c r="N7" s="238" t="str">
        <f>Timing!S2</f>
        <v>Feb 1900</v>
      </c>
      <c r="O7" s="238" t="str">
        <f>Timing!T2</f>
        <v>Feb 1900</v>
      </c>
      <c r="P7" s="239" t="str">
        <f>"FY"&amp;" "&amp;YEAR(D7)</f>
        <v>FY 1900</v>
      </c>
      <c r="Q7" s="239" t="str">
        <f>Timing!U2</f>
        <v>FY 1900</v>
      </c>
      <c r="R7" s="239" t="str">
        <f>Timing!V2</f>
        <v>FY 1901</v>
      </c>
      <c r="S7" s="239" t="str">
        <f>Timing!W2</f>
        <v>FY 1902</v>
      </c>
      <c r="T7" s="239" t="str">
        <f>Timing!X2</f>
        <v>FY 1903</v>
      </c>
      <c r="X7" s="344"/>
    </row>
    <row r="8" spans="1:24" ht="17.100000000000001" customHeight="1" x14ac:dyDescent="0.25">
      <c r="A8" s="417" t="s">
        <v>21</v>
      </c>
      <c r="B8" s="361"/>
      <c r="C8" s="345"/>
      <c r="D8" s="361"/>
      <c r="E8" s="361"/>
      <c r="F8" s="361"/>
      <c r="G8" s="361"/>
      <c r="H8" s="361"/>
      <c r="I8" s="361"/>
      <c r="J8" s="361"/>
      <c r="K8" s="361"/>
      <c r="L8" s="361"/>
      <c r="M8" s="361"/>
      <c r="N8" s="361"/>
      <c r="O8" s="361"/>
      <c r="P8" s="362" t="s">
        <v>284</v>
      </c>
      <c r="Q8" s="362" t="s">
        <v>284</v>
      </c>
      <c r="R8" s="362" t="s">
        <v>284</v>
      </c>
      <c r="S8" s="362" t="s">
        <v>284</v>
      </c>
      <c r="T8" s="362" t="s">
        <v>284</v>
      </c>
      <c r="V8" s="297"/>
      <c r="W8" s="346"/>
      <c r="X8" s="346"/>
    </row>
    <row r="9" spans="1:24" ht="17.100000000000001" customHeight="1" x14ac:dyDescent="0.25">
      <c r="A9" s="417" t="s">
        <v>34</v>
      </c>
      <c r="B9" s="418"/>
      <c r="C9" s="347"/>
      <c r="D9" s="363"/>
      <c r="E9" s="363"/>
      <c r="F9" s="363"/>
      <c r="G9" s="363"/>
      <c r="H9" s="363"/>
      <c r="I9" s="363"/>
      <c r="J9" s="363"/>
      <c r="K9" s="363"/>
      <c r="L9" s="363"/>
      <c r="M9" s="363"/>
      <c r="N9" s="363"/>
      <c r="O9" s="363"/>
      <c r="P9" s="362" t="s">
        <v>284</v>
      </c>
      <c r="Q9" s="362" t="s">
        <v>284</v>
      </c>
      <c r="R9" s="362" t="s">
        <v>284</v>
      </c>
      <c r="S9" s="362" t="s">
        <v>284</v>
      </c>
      <c r="T9" s="362" t="s">
        <v>284</v>
      </c>
      <c r="V9" s="297"/>
      <c r="W9" s="346"/>
      <c r="X9" s="346"/>
    </row>
    <row r="10" spans="1:24" ht="17.100000000000001" customHeight="1" x14ac:dyDescent="0.25">
      <c r="A10" s="263" t="s">
        <v>35</v>
      </c>
      <c r="B10" s="254" t="str">
        <f>Currency_USD</f>
        <v>CHF</v>
      </c>
      <c r="C10" s="348"/>
      <c r="D10" s="364">
        <f t="shared" ref="D10:O10" ca="1" si="0">C10+D102</f>
        <v>0</v>
      </c>
      <c r="E10" s="364">
        <f t="shared" ca="1" si="0"/>
        <v>0</v>
      </c>
      <c r="F10" s="364">
        <f t="shared" ca="1" si="0"/>
        <v>0</v>
      </c>
      <c r="G10" s="364">
        <f t="shared" ca="1" si="0"/>
        <v>0</v>
      </c>
      <c r="H10" s="364">
        <f t="shared" ca="1" si="0"/>
        <v>0</v>
      </c>
      <c r="I10" s="364">
        <f t="shared" ca="1" si="0"/>
        <v>0</v>
      </c>
      <c r="J10" s="364">
        <f t="shared" ca="1" si="0"/>
        <v>0</v>
      </c>
      <c r="K10" s="364">
        <f t="shared" ca="1" si="0"/>
        <v>0</v>
      </c>
      <c r="L10" s="364">
        <f t="shared" ca="1" si="0"/>
        <v>0</v>
      </c>
      <c r="M10" s="364">
        <f t="shared" ca="1" si="0"/>
        <v>0</v>
      </c>
      <c r="N10" s="364">
        <f t="shared" ca="1" si="0"/>
        <v>0</v>
      </c>
      <c r="O10" s="364">
        <f t="shared" ca="1" si="0"/>
        <v>0</v>
      </c>
      <c r="P10" s="365">
        <f ca="1">O10</f>
        <v>0</v>
      </c>
      <c r="Q10" s="365">
        <f ca="1">P10+Q102</f>
        <v>0</v>
      </c>
      <c r="R10" s="365">
        <f ca="1">Q10+R102</f>
        <v>0</v>
      </c>
      <c r="S10" s="365">
        <f ca="1">R10+S102</f>
        <v>0</v>
      </c>
      <c r="T10" s="365">
        <f ca="1">S10+T102</f>
        <v>0</v>
      </c>
      <c r="V10" s="297"/>
      <c r="W10" s="346"/>
      <c r="X10" s="346"/>
    </row>
    <row r="11" spans="1:24" ht="17.100000000000001" customHeight="1" x14ac:dyDescent="0.25">
      <c r="A11" s="263" t="s">
        <v>71</v>
      </c>
      <c r="B11" s="254" t="str">
        <f>Currency_USD</f>
        <v>CHF</v>
      </c>
      <c r="C11" s="348"/>
      <c r="D11" s="364">
        <f>IF(Timing!I20=1,Erfolgsrechnung!D13*Inputs!$G$179/Days_in_month*Inputs!$G$177,Erfolgsrechnung!D13*Inputs!$G$179/Days_in_year*Inputs!$G$177)</f>
        <v>0</v>
      </c>
      <c r="E11" s="364">
        <f>IF(Timing!J20=1,Erfolgsrechnung!E13*Inputs!$G$179/Days_in_month*Inputs!$G$177,Erfolgsrechnung!E13*Inputs!$G$179/Days_in_year*Inputs!$G$177)</f>
        <v>0</v>
      </c>
      <c r="F11" s="364">
        <f>IF(Timing!K20=1,Erfolgsrechnung!F13*Inputs!$G$179/Days_in_month*Inputs!$G$177,Erfolgsrechnung!F13*Inputs!$G$179/Days_in_year*Inputs!$G$177)</f>
        <v>0</v>
      </c>
      <c r="G11" s="364">
        <f>IF(Timing!L20=1,Erfolgsrechnung!G13*Inputs!$G$179/Days_in_month*Inputs!$G$177,Erfolgsrechnung!G13*Inputs!$G$179/Days_in_year*Inputs!$G$177)</f>
        <v>0</v>
      </c>
      <c r="H11" s="364">
        <f>IF(Timing!M20=1,Erfolgsrechnung!H13*Inputs!$G$179/Days_in_month*Inputs!$G$177,Erfolgsrechnung!H13*Inputs!$G$179/Days_in_year*Inputs!$G$177)</f>
        <v>0</v>
      </c>
      <c r="I11" s="364">
        <f>IF(Timing!N20=1,Erfolgsrechnung!I13*Inputs!$G$179/Days_in_month*Inputs!$G$177,Erfolgsrechnung!I13*Inputs!$G$179/Days_in_year*Inputs!$G$177)</f>
        <v>0</v>
      </c>
      <c r="J11" s="364">
        <f>IF(Timing!O20=1,Erfolgsrechnung!J13*Inputs!$G$179/Days_in_month*Inputs!$G$177,Erfolgsrechnung!J13*Inputs!$G$179/Days_in_year*Inputs!$G$177)</f>
        <v>0</v>
      </c>
      <c r="K11" s="364">
        <f>IF(Timing!P20=1,Erfolgsrechnung!K13*Inputs!$G$179/Days_in_month*Inputs!$G$177,Erfolgsrechnung!K13*Inputs!$G$179/Days_in_year*Inputs!$G$177)</f>
        <v>0</v>
      </c>
      <c r="L11" s="364">
        <f>IF(Timing!Q20=1,Erfolgsrechnung!L13*Inputs!$G$179/Days_in_month*Inputs!$G$177,Erfolgsrechnung!L13*Inputs!$G$179/Days_in_year*Inputs!$G$177)</f>
        <v>0</v>
      </c>
      <c r="M11" s="364">
        <f>IF(Timing!R20=1,Erfolgsrechnung!M13*Inputs!$G$179/Days_in_month*Inputs!$G$177,Erfolgsrechnung!M13*Inputs!$G$179/Days_in_year*Inputs!$G$177)</f>
        <v>0</v>
      </c>
      <c r="N11" s="364">
        <f>IF(Timing!S20=1,Erfolgsrechnung!N13*Inputs!$G$179/Days_in_month*Inputs!$G$177,Erfolgsrechnung!N13*Inputs!$G$179/Days_in_year*Inputs!$G$177)</f>
        <v>0</v>
      </c>
      <c r="O11" s="364">
        <f>IF(Timing!T20=1,Erfolgsrechnung!O13*Inputs!$G$179/Days_in_month*Inputs!$G$177,Erfolgsrechnung!O13*Inputs!$G$179/Days_in_year*Inputs!$G$177)</f>
        <v>0</v>
      </c>
      <c r="P11" s="365">
        <f>O11</f>
        <v>0</v>
      </c>
      <c r="Q11" s="365">
        <f>IF(Timing!U20=1,Erfolgsrechnung!Q13*Inputs!$G$179/Days_in_month*Inputs!$G$177,Erfolgsrechnung!Q13*Inputs!$G$179/Days_in_year*Inputs!$G$177)</f>
        <v>0</v>
      </c>
      <c r="R11" s="365">
        <f>IF(Timing!V20=1,Erfolgsrechnung!R13*Inputs!$G$179/Days_in_month*Inputs!$G$177,Erfolgsrechnung!R13*Inputs!$G$179/Days_in_year*Inputs!$G$177)</f>
        <v>0</v>
      </c>
      <c r="S11" s="365">
        <f>IF(Timing!W20=1,Erfolgsrechnung!S13*Inputs!$G$179/Days_in_month*Inputs!$G$177,Erfolgsrechnung!S13*Inputs!$G$179/Days_in_year*Inputs!$G$177)</f>
        <v>0</v>
      </c>
      <c r="T11" s="365">
        <f>IF(Timing!X20=1,Erfolgsrechnung!T13*Inputs!$G$179/Days_in_month*Inputs!$G$177,Erfolgsrechnung!T13*Inputs!$G$179/Days_in_year*Inputs!$G$177)</f>
        <v>0</v>
      </c>
      <c r="V11" s="297"/>
      <c r="W11" s="346"/>
      <c r="X11" s="346"/>
    </row>
    <row r="12" spans="1:24" ht="17.100000000000001" customHeight="1" x14ac:dyDescent="0.25">
      <c r="A12" s="263" t="s">
        <v>93</v>
      </c>
      <c r="B12" s="254" t="str">
        <f>Currency_USD</f>
        <v>CHF</v>
      </c>
      <c r="C12" s="348"/>
      <c r="D12" s="364">
        <f>IF(Timing!I20=1,-Erfolgsrechnung!D19*Inputs!$G$183,-Erfolgsrechnung!D19/Months_in_year*Inputs!$G$183)</f>
        <v>0</v>
      </c>
      <c r="E12" s="364">
        <f>IF(Timing!J20=1,-Erfolgsrechnung!E19*Inputs!$G$183,-Erfolgsrechnung!E19/Months_in_year*Inputs!$G$183)</f>
        <v>0</v>
      </c>
      <c r="F12" s="364">
        <f>IF(Timing!K20=1,-Erfolgsrechnung!F19*Inputs!$G$183,-Erfolgsrechnung!F19/Months_in_year*Inputs!$G$183)</f>
        <v>0</v>
      </c>
      <c r="G12" s="364">
        <f>IF(Timing!L20=1,-Erfolgsrechnung!G19*Inputs!$G$183,-Erfolgsrechnung!G19/Months_in_year*Inputs!$G$183)</f>
        <v>0</v>
      </c>
      <c r="H12" s="364">
        <f>IF(Timing!M20=1,-Erfolgsrechnung!H19*Inputs!$G$183,-Erfolgsrechnung!H19/Months_in_year*Inputs!$G$183)</f>
        <v>0</v>
      </c>
      <c r="I12" s="364">
        <f>IF(Timing!N20=1,-Erfolgsrechnung!I19*Inputs!$G$183,-Erfolgsrechnung!I19/Months_in_year*Inputs!$G$183)</f>
        <v>0</v>
      </c>
      <c r="J12" s="364">
        <f>IF(Timing!O20=1,-Erfolgsrechnung!J19*Inputs!$G$183,-Erfolgsrechnung!J19/Months_in_year*Inputs!$G$183)</f>
        <v>0</v>
      </c>
      <c r="K12" s="364">
        <f>IF(Timing!P20=1,-Erfolgsrechnung!K19*Inputs!$G$183,-Erfolgsrechnung!K19/Months_in_year*Inputs!$G$183)</f>
        <v>0</v>
      </c>
      <c r="L12" s="364">
        <f>IF(Timing!Q20=1,-Erfolgsrechnung!L19*Inputs!$G$183,-Erfolgsrechnung!L19/Months_in_year*Inputs!$G$183)</f>
        <v>0</v>
      </c>
      <c r="M12" s="364">
        <f>IF(Timing!R20=1,-Erfolgsrechnung!M19*Inputs!$G$183,-Erfolgsrechnung!M19/Months_in_year*Inputs!$G$183)</f>
        <v>0</v>
      </c>
      <c r="N12" s="364">
        <f>IF(Timing!S20=1,-Erfolgsrechnung!N19*Inputs!$G$183,-Erfolgsrechnung!N19/Months_in_year*Inputs!$G$183)</f>
        <v>0</v>
      </c>
      <c r="O12" s="364">
        <f>IF(Timing!T20=1,-Erfolgsrechnung!O19*Inputs!$G$183,-Erfolgsrechnung!O19/Months_in_year*Inputs!$G$183)</f>
        <v>0</v>
      </c>
      <c r="P12" s="365">
        <f>O12</f>
        <v>0</v>
      </c>
      <c r="Q12" s="365">
        <f>IF(Timing!U20=1,Erfolgsrechnung!Q19*Inputs!$G$183,-Erfolgsrechnung!Q19/Months_in_year*Inputs!$G$183)</f>
        <v>0</v>
      </c>
      <c r="R12" s="365">
        <f>IF(Timing!V20=1,Erfolgsrechnung!R19*Inputs!$G$183,-Erfolgsrechnung!R19/Months_in_year*Inputs!$G$183)</f>
        <v>0</v>
      </c>
      <c r="S12" s="365">
        <f>IF(Timing!W20=1,Erfolgsrechnung!S19*Inputs!$G$183,-Erfolgsrechnung!S19/Months_in_year*Inputs!$G$183)</f>
        <v>0</v>
      </c>
      <c r="T12" s="365">
        <f>IF(Timing!X20=1,Erfolgsrechnung!T19*Inputs!$G$183,-Erfolgsrechnung!T19/Months_in_year*Inputs!$G$183)</f>
        <v>0</v>
      </c>
      <c r="V12" s="297"/>
      <c r="W12" s="346"/>
      <c r="X12" s="346"/>
    </row>
    <row r="13" spans="1:24" ht="17.100000000000001" customHeight="1" x14ac:dyDescent="0.25">
      <c r="A13" s="419" t="s">
        <v>228</v>
      </c>
      <c r="B13" s="269" t="str">
        <f>Currency_USD</f>
        <v>CHF</v>
      </c>
      <c r="C13" s="349"/>
      <c r="D13" s="366">
        <f>Inputs!$G$240</f>
        <v>0</v>
      </c>
      <c r="E13" s="366">
        <f>Inputs!$G$240</f>
        <v>0</v>
      </c>
      <c r="F13" s="366">
        <f>Inputs!$G$240</f>
        <v>0</v>
      </c>
      <c r="G13" s="366">
        <f>Inputs!$G$240</f>
        <v>0</v>
      </c>
      <c r="H13" s="366">
        <f>Inputs!$G$240</f>
        <v>0</v>
      </c>
      <c r="I13" s="366">
        <f>Inputs!$G$240</f>
        <v>0</v>
      </c>
      <c r="J13" s="366">
        <f>Inputs!$G$240</f>
        <v>0</v>
      </c>
      <c r="K13" s="366">
        <f>Inputs!$G$240</f>
        <v>0</v>
      </c>
      <c r="L13" s="366">
        <f>Inputs!$G$240</f>
        <v>0</v>
      </c>
      <c r="M13" s="366">
        <f>Inputs!$G$240</f>
        <v>0</v>
      </c>
      <c r="N13" s="366">
        <f>Inputs!$G$240</f>
        <v>0</v>
      </c>
      <c r="O13" s="366">
        <f>Inputs!$G$240</f>
        <v>0</v>
      </c>
      <c r="P13" s="365">
        <f>O13</f>
        <v>0</v>
      </c>
      <c r="Q13" s="365">
        <f>P13+Inputs!H240</f>
        <v>0</v>
      </c>
      <c r="R13" s="365">
        <f>Q13+Inputs!I240</f>
        <v>0</v>
      </c>
      <c r="S13" s="365">
        <f>R13+Inputs!J240</f>
        <v>0</v>
      </c>
      <c r="T13" s="365">
        <f>S13+Inputs!K240</f>
        <v>0</v>
      </c>
      <c r="V13" s="297"/>
      <c r="W13" s="346"/>
      <c r="X13" s="346"/>
    </row>
    <row r="14" spans="1:24" ht="17.100000000000001" customHeight="1" x14ac:dyDescent="0.25">
      <c r="A14" s="417" t="s">
        <v>36</v>
      </c>
      <c r="B14" s="420" t="str">
        <f>Currency_USD</f>
        <v>CHF</v>
      </c>
      <c r="C14" s="350"/>
      <c r="D14" s="367">
        <f ca="1">SUM(D10:D13)</f>
        <v>0</v>
      </c>
      <c r="E14" s="367">
        <f ca="1">SUM(E10:E13)</f>
        <v>0</v>
      </c>
      <c r="F14" s="367">
        <f t="shared" ref="F14:O14" ca="1" si="1">SUM(F10:F13)</f>
        <v>0</v>
      </c>
      <c r="G14" s="367">
        <f t="shared" ca="1" si="1"/>
        <v>0</v>
      </c>
      <c r="H14" s="367">
        <f t="shared" ca="1" si="1"/>
        <v>0</v>
      </c>
      <c r="I14" s="367">
        <f t="shared" ca="1" si="1"/>
        <v>0</v>
      </c>
      <c r="J14" s="367">
        <f t="shared" ca="1" si="1"/>
        <v>0</v>
      </c>
      <c r="K14" s="367">
        <f t="shared" ca="1" si="1"/>
        <v>0</v>
      </c>
      <c r="L14" s="367">
        <f t="shared" ca="1" si="1"/>
        <v>0</v>
      </c>
      <c r="M14" s="367">
        <f t="shared" ca="1" si="1"/>
        <v>0</v>
      </c>
      <c r="N14" s="367">
        <f t="shared" ca="1" si="1"/>
        <v>0</v>
      </c>
      <c r="O14" s="367">
        <f t="shared" ca="1" si="1"/>
        <v>0</v>
      </c>
      <c r="P14" s="252">
        <f ca="1">SUM(P10:P13)</f>
        <v>0</v>
      </c>
      <c r="Q14" s="252">
        <f t="shared" ref="Q14:T14" ca="1" si="2">SUM(Q10:Q13)</f>
        <v>0</v>
      </c>
      <c r="R14" s="252">
        <f t="shared" ca="1" si="2"/>
        <v>0</v>
      </c>
      <c r="S14" s="252">
        <f t="shared" ca="1" si="2"/>
        <v>0</v>
      </c>
      <c r="T14" s="252">
        <f t="shared" ca="1" si="2"/>
        <v>0</v>
      </c>
      <c r="V14" s="297"/>
      <c r="W14" s="346"/>
      <c r="X14" s="346"/>
    </row>
    <row r="15" spans="1:24" ht="17.100000000000001" customHeight="1" x14ac:dyDescent="0.25">
      <c r="A15" s="199"/>
      <c r="B15" s="199"/>
      <c r="D15" s="364"/>
      <c r="E15" s="364"/>
      <c r="F15" s="364"/>
      <c r="G15" s="364"/>
      <c r="H15" s="364"/>
      <c r="I15" s="364"/>
      <c r="J15" s="364"/>
      <c r="K15" s="364"/>
      <c r="L15" s="364"/>
      <c r="M15" s="364"/>
      <c r="N15" s="364"/>
      <c r="O15" s="364"/>
      <c r="P15" s="368"/>
      <c r="Q15" s="368"/>
      <c r="R15" s="368"/>
      <c r="S15" s="368"/>
      <c r="T15" s="368"/>
      <c r="V15" s="297"/>
      <c r="W15" s="346"/>
      <c r="X15" s="346"/>
    </row>
    <row r="16" spans="1:24" ht="17.100000000000001" customHeight="1" x14ac:dyDescent="0.25">
      <c r="A16" s="417" t="s">
        <v>190</v>
      </c>
      <c r="B16" s="254"/>
      <c r="C16" s="350"/>
      <c r="D16" s="364"/>
      <c r="E16" s="364"/>
      <c r="F16" s="364"/>
      <c r="G16" s="364"/>
      <c r="H16" s="364"/>
      <c r="I16" s="364"/>
      <c r="J16" s="364"/>
      <c r="K16" s="364"/>
      <c r="L16" s="364"/>
      <c r="M16" s="364"/>
      <c r="N16" s="364"/>
      <c r="O16" s="364"/>
      <c r="P16" s="368"/>
      <c r="Q16" s="368"/>
      <c r="R16" s="368"/>
      <c r="S16" s="368"/>
      <c r="T16" s="368"/>
      <c r="V16" s="297"/>
      <c r="W16" s="346"/>
      <c r="X16" s="346"/>
    </row>
    <row r="17" spans="1:24" ht="17.100000000000001" customHeight="1" x14ac:dyDescent="0.25">
      <c r="A17" s="263" t="str">
        <f>Inputs!C188</f>
        <v>Bauwerke &amp; Gebäude</v>
      </c>
      <c r="B17" s="254" t="str">
        <f t="shared" ref="B17:B27" si="3">Currency_USD</f>
        <v>CHF</v>
      </c>
      <c r="C17" s="348"/>
      <c r="D17" s="364">
        <f t="shared" ref="D17:O17" si="4">C17-D60-D80</f>
        <v>0</v>
      </c>
      <c r="E17" s="364">
        <f t="shared" si="4"/>
        <v>0</v>
      </c>
      <c r="F17" s="364">
        <f t="shared" si="4"/>
        <v>0</v>
      </c>
      <c r="G17" s="364">
        <f t="shared" si="4"/>
        <v>0</v>
      </c>
      <c r="H17" s="364">
        <f t="shared" si="4"/>
        <v>0</v>
      </c>
      <c r="I17" s="364">
        <f t="shared" si="4"/>
        <v>0</v>
      </c>
      <c r="J17" s="364">
        <f t="shared" si="4"/>
        <v>0</v>
      </c>
      <c r="K17" s="364">
        <f t="shared" si="4"/>
        <v>0</v>
      </c>
      <c r="L17" s="364">
        <f t="shared" si="4"/>
        <v>0</v>
      </c>
      <c r="M17" s="364">
        <f t="shared" si="4"/>
        <v>0</v>
      </c>
      <c r="N17" s="364">
        <f t="shared" si="4"/>
        <v>0</v>
      </c>
      <c r="O17" s="364">
        <f t="shared" si="4"/>
        <v>0</v>
      </c>
      <c r="P17" s="365">
        <f>O17</f>
        <v>0</v>
      </c>
      <c r="Q17" s="365">
        <f t="shared" ref="Q17:T24" si="5">P17-Q60-Q80</f>
        <v>0</v>
      </c>
      <c r="R17" s="365">
        <f t="shared" si="5"/>
        <v>0</v>
      </c>
      <c r="S17" s="365">
        <f t="shared" si="5"/>
        <v>0</v>
      </c>
      <c r="T17" s="365">
        <f t="shared" si="5"/>
        <v>0</v>
      </c>
      <c r="V17" s="297"/>
      <c r="W17" s="346"/>
      <c r="X17" s="346"/>
    </row>
    <row r="18" spans="1:24" ht="17.100000000000001" customHeight="1" x14ac:dyDescent="0.25">
      <c r="A18" s="263" t="str">
        <f>Inputs!C192</f>
        <v>Renovationen &amp; Innen-Ausbau</v>
      </c>
      <c r="B18" s="254" t="str">
        <f t="shared" si="3"/>
        <v>CHF</v>
      </c>
      <c r="C18" s="348"/>
      <c r="D18" s="364">
        <f t="shared" ref="D18:O18" si="6">C18-D61-D81</f>
        <v>0</v>
      </c>
      <c r="E18" s="364">
        <f t="shared" si="6"/>
        <v>0</v>
      </c>
      <c r="F18" s="364">
        <f t="shared" si="6"/>
        <v>0</v>
      </c>
      <c r="G18" s="364">
        <f t="shared" si="6"/>
        <v>0</v>
      </c>
      <c r="H18" s="364">
        <f t="shared" si="6"/>
        <v>0</v>
      </c>
      <c r="I18" s="364">
        <f t="shared" si="6"/>
        <v>0</v>
      </c>
      <c r="J18" s="364">
        <f t="shared" si="6"/>
        <v>0</v>
      </c>
      <c r="K18" s="364">
        <f t="shared" si="6"/>
        <v>0</v>
      </c>
      <c r="L18" s="364">
        <f t="shared" si="6"/>
        <v>0</v>
      </c>
      <c r="M18" s="364">
        <f t="shared" si="6"/>
        <v>0</v>
      </c>
      <c r="N18" s="364">
        <f t="shared" si="6"/>
        <v>0</v>
      </c>
      <c r="O18" s="364">
        <f t="shared" si="6"/>
        <v>0</v>
      </c>
      <c r="P18" s="365">
        <f t="shared" ref="P18:P23" si="7">O18</f>
        <v>0</v>
      </c>
      <c r="Q18" s="365">
        <f t="shared" si="5"/>
        <v>0</v>
      </c>
      <c r="R18" s="365">
        <f t="shared" si="5"/>
        <v>0</v>
      </c>
      <c r="S18" s="365">
        <f t="shared" si="5"/>
        <v>0</v>
      </c>
      <c r="T18" s="365">
        <f t="shared" si="5"/>
        <v>0</v>
      </c>
      <c r="V18" s="297"/>
      <c r="W18" s="346"/>
      <c r="X18" s="346"/>
    </row>
    <row r="19" spans="1:24" ht="17.100000000000001" customHeight="1" x14ac:dyDescent="0.25">
      <c r="A19" s="263" t="str">
        <f>Inputs!C196</f>
        <v xml:space="preserve">Kücheneinrichtung </v>
      </c>
      <c r="B19" s="254" t="str">
        <f t="shared" si="3"/>
        <v>CHF</v>
      </c>
      <c r="C19" s="348"/>
      <c r="D19" s="364">
        <f t="shared" ref="D19:O19" si="8">C19-D62-D82</f>
        <v>0</v>
      </c>
      <c r="E19" s="364">
        <f t="shared" si="8"/>
        <v>0</v>
      </c>
      <c r="F19" s="364">
        <f t="shared" si="8"/>
        <v>0</v>
      </c>
      <c r="G19" s="364">
        <f t="shared" si="8"/>
        <v>0</v>
      </c>
      <c r="H19" s="364">
        <f t="shared" si="8"/>
        <v>0</v>
      </c>
      <c r="I19" s="364">
        <f t="shared" si="8"/>
        <v>0</v>
      </c>
      <c r="J19" s="364">
        <f t="shared" si="8"/>
        <v>0</v>
      </c>
      <c r="K19" s="364">
        <f t="shared" si="8"/>
        <v>0</v>
      </c>
      <c r="L19" s="364">
        <f t="shared" si="8"/>
        <v>0</v>
      </c>
      <c r="M19" s="364">
        <f t="shared" si="8"/>
        <v>0</v>
      </c>
      <c r="N19" s="364">
        <f t="shared" si="8"/>
        <v>0</v>
      </c>
      <c r="O19" s="364">
        <f t="shared" si="8"/>
        <v>0</v>
      </c>
      <c r="P19" s="365">
        <f t="shared" si="7"/>
        <v>0</v>
      </c>
      <c r="Q19" s="365">
        <f t="shared" si="5"/>
        <v>0</v>
      </c>
      <c r="R19" s="365">
        <f t="shared" si="5"/>
        <v>0</v>
      </c>
      <c r="S19" s="365">
        <f t="shared" si="5"/>
        <v>0</v>
      </c>
      <c r="T19" s="365">
        <f t="shared" si="5"/>
        <v>0</v>
      </c>
      <c r="V19" s="297"/>
      <c r="W19" s="346"/>
      <c r="X19" s="346"/>
    </row>
    <row r="20" spans="1:24" ht="17.100000000000001" customHeight="1" x14ac:dyDescent="0.25">
      <c r="A20" s="263" t="str">
        <f>Inputs!C200</f>
        <v>Lagereinrichtung</v>
      </c>
      <c r="B20" s="254" t="str">
        <f t="shared" si="3"/>
        <v>CHF</v>
      </c>
      <c r="C20" s="348"/>
      <c r="D20" s="364">
        <f t="shared" ref="D20:O20" si="9">C20-D63-D83</f>
        <v>0</v>
      </c>
      <c r="E20" s="364">
        <f t="shared" si="9"/>
        <v>0</v>
      </c>
      <c r="F20" s="364">
        <f t="shared" si="9"/>
        <v>0</v>
      </c>
      <c r="G20" s="364">
        <f t="shared" si="9"/>
        <v>0</v>
      </c>
      <c r="H20" s="364">
        <f t="shared" si="9"/>
        <v>0</v>
      </c>
      <c r="I20" s="364">
        <f t="shared" si="9"/>
        <v>0</v>
      </c>
      <c r="J20" s="364">
        <f t="shared" si="9"/>
        <v>0</v>
      </c>
      <c r="K20" s="364">
        <f t="shared" si="9"/>
        <v>0</v>
      </c>
      <c r="L20" s="364">
        <f t="shared" si="9"/>
        <v>0</v>
      </c>
      <c r="M20" s="364">
        <f t="shared" si="9"/>
        <v>0</v>
      </c>
      <c r="N20" s="364">
        <f t="shared" si="9"/>
        <v>0</v>
      </c>
      <c r="O20" s="364">
        <f t="shared" si="9"/>
        <v>0</v>
      </c>
      <c r="P20" s="365">
        <f t="shared" si="7"/>
        <v>0</v>
      </c>
      <c r="Q20" s="365">
        <f t="shared" si="5"/>
        <v>0</v>
      </c>
      <c r="R20" s="365">
        <f t="shared" si="5"/>
        <v>0</v>
      </c>
      <c r="S20" s="365">
        <f t="shared" si="5"/>
        <v>0</v>
      </c>
      <c r="T20" s="365">
        <f t="shared" si="5"/>
        <v>0</v>
      </c>
      <c r="V20" s="297"/>
      <c r="W20" s="346"/>
      <c r="X20" s="346"/>
    </row>
    <row r="21" spans="1:24" ht="17.100000000000001" customHeight="1" x14ac:dyDescent="0.25">
      <c r="A21" s="263" t="str">
        <f>Inputs!C204</f>
        <v>Geschäftseinrichtungen &amp; Mobiliar</v>
      </c>
      <c r="B21" s="254" t="str">
        <f t="shared" si="3"/>
        <v>CHF</v>
      </c>
      <c r="C21" s="348"/>
      <c r="D21" s="364">
        <f t="shared" ref="D21:O21" si="10">C21-D64-D84</f>
        <v>0</v>
      </c>
      <c r="E21" s="364">
        <f t="shared" si="10"/>
        <v>0</v>
      </c>
      <c r="F21" s="364">
        <f t="shared" si="10"/>
        <v>0</v>
      </c>
      <c r="G21" s="364">
        <f t="shared" si="10"/>
        <v>0</v>
      </c>
      <c r="H21" s="364">
        <f t="shared" si="10"/>
        <v>0</v>
      </c>
      <c r="I21" s="364">
        <f t="shared" si="10"/>
        <v>0</v>
      </c>
      <c r="J21" s="364">
        <f t="shared" si="10"/>
        <v>0</v>
      </c>
      <c r="K21" s="364">
        <f t="shared" si="10"/>
        <v>0</v>
      </c>
      <c r="L21" s="364">
        <f t="shared" si="10"/>
        <v>0</v>
      </c>
      <c r="M21" s="364">
        <f t="shared" si="10"/>
        <v>0</v>
      </c>
      <c r="N21" s="364">
        <f t="shared" si="10"/>
        <v>0</v>
      </c>
      <c r="O21" s="364">
        <f t="shared" si="10"/>
        <v>0</v>
      </c>
      <c r="P21" s="365">
        <f t="shared" si="7"/>
        <v>0</v>
      </c>
      <c r="Q21" s="365">
        <f t="shared" si="5"/>
        <v>0</v>
      </c>
      <c r="R21" s="365">
        <f t="shared" si="5"/>
        <v>0</v>
      </c>
      <c r="S21" s="365">
        <f t="shared" si="5"/>
        <v>0</v>
      </c>
      <c r="T21" s="365">
        <f t="shared" si="5"/>
        <v>0</v>
      </c>
      <c r="V21" s="297"/>
      <c r="W21" s="346"/>
      <c r="X21" s="346"/>
    </row>
    <row r="22" spans="1:24" ht="17.100000000000001" customHeight="1" x14ac:dyDescent="0.25">
      <c r="A22" s="263" t="str">
        <f>Inputs!C208</f>
        <v>Werkzeuge, Maschinenwerkzeuge, Geräte</v>
      </c>
      <c r="B22" s="254" t="str">
        <f t="shared" si="3"/>
        <v>CHF</v>
      </c>
      <c r="C22" s="348"/>
      <c r="D22" s="364">
        <f t="shared" ref="D22:O22" si="11">C22-D65-D85</f>
        <v>0</v>
      </c>
      <c r="E22" s="364">
        <f t="shared" si="11"/>
        <v>0</v>
      </c>
      <c r="F22" s="364">
        <f t="shared" si="11"/>
        <v>0</v>
      </c>
      <c r="G22" s="364">
        <f t="shared" si="11"/>
        <v>0</v>
      </c>
      <c r="H22" s="364">
        <f t="shared" si="11"/>
        <v>0</v>
      </c>
      <c r="I22" s="364">
        <f t="shared" si="11"/>
        <v>0</v>
      </c>
      <c r="J22" s="364">
        <f t="shared" si="11"/>
        <v>0</v>
      </c>
      <c r="K22" s="364">
        <f t="shared" si="11"/>
        <v>0</v>
      </c>
      <c r="L22" s="364">
        <f t="shared" si="11"/>
        <v>0</v>
      </c>
      <c r="M22" s="364">
        <f t="shared" si="11"/>
        <v>0</v>
      </c>
      <c r="N22" s="364">
        <f t="shared" si="11"/>
        <v>0</v>
      </c>
      <c r="O22" s="364">
        <f t="shared" si="11"/>
        <v>0</v>
      </c>
      <c r="P22" s="365">
        <f t="shared" si="7"/>
        <v>0</v>
      </c>
      <c r="Q22" s="365">
        <f t="shared" si="5"/>
        <v>0</v>
      </c>
      <c r="R22" s="365">
        <f t="shared" si="5"/>
        <v>0</v>
      </c>
      <c r="S22" s="365">
        <f t="shared" si="5"/>
        <v>0</v>
      </c>
      <c r="T22" s="365">
        <f t="shared" si="5"/>
        <v>0</v>
      </c>
      <c r="V22" s="297"/>
      <c r="W22" s="346"/>
      <c r="X22" s="346"/>
    </row>
    <row r="23" spans="1:24" ht="17.100000000000001" customHeight="1" x14ac:dyDescent="0.25">
      <c r="A23" s="263" t="str">
        <f>Inputs!C216</f>
        <v>Motorfahrzeuge</v>
      </c>
      <c r="B23" s="254" t="str">
        <f t="shared" si="3"/>
        <v>CHF</v>
      </c>
      <c r="C23" s="348"/>
      <c r="D23" s="364">
        <f t="shared" ref="D23:O23" si="12">C23-D66-D86</f>
        <v>0</v>
      </c>
      <c r="E23" s="364">
        <f t="shared" si="12"/>
        <v>0</v>
      </c>
      <c r="F23" s="364">
        <f t="shared" si="12"/>
        <v>0</v>
      </c>
      <c r="G23" s="364">
        <f t="shared" si="12"/>
        <v>0</v>
      </c>
      <c r="H23" s="364">
        <f t="shared" si="12"/>
        <v>0</v>
      </c>
      <c r="I23" s="364">
        <f t="shared" si="12"/>
        <v>0</v>
      </c>
      <c r="J23" s="364">
        <f t="shared" si="12"/>
        <v>0</v>
      </c>
      <c r="K23" s="364">
        <f t="shared" si="12"/>
        <v>0</v>
      </c>
      <c r="L23" s="364">
        <f t="shared" si="12"/>
        <v>0</v>
      </c>
      <c r="M23" s="364">
        <f t="shared" si="12"/>
        <v>0</v>
      </c>
      <c r="N23" s="364">
        <f t="shared" si="12"/>
        <v>0</v>
      </c>
      <c r="O23" s="364">
        <f t="shared" si="12"/>
        <v>0</v>
      </c>
      <c r="P23" s="365">
        <f t="shared" si="7"/>
        <v>0</v>
      </c>
      <c r="Q23" s="365">
        <f t="shared" si="5"/>
        <v>0</v>
      </c>
      <c r="R23" s="365">
        <f t="shared" si="5"/>
        <v>0</v>
      </c>
      <c r="S23" s="365">
        <f t="shared" si="5"/>
        <v>0</v>
      </c>
      <c r="T23" s="365">
        <f t="shared" si="5"/>
        <v>0</v>
      </c>
      <c r="V23" s="297"/>
      <c r="W23" s="346"/>
      <c r="X23" s="346"/>
    </row>
    <row r="24" spans="1:24" ht="17.100000000000001" customHeight="1" x14ac:dyDescent="0.25">
      <c r="A24" s="263" t="str">
        <f>Inputs!C220</f>
        <v>Bürogeräte</v>
      </c>
      <c r="B24" s="254" t="str">
        <f t="shared" si="3"/>
        <v>CHF</v>
      </c>
      <c r="C24" s="348"/>
      <c r="D24" s="364">
        <f t="shared" ref="D24:O24" si="13">C24-D67-D87</f>
        <v>0</v>
      </c>
      <c r="E24" s="364">
        <f t="shared" si="13"/>
        <v>0</v>
      </c>
      <c r="F24" s="364">
        <f t="shared" si="13"/>
        <v>0</v>
      </c>
      <c r="G24" s="364">
        <f t="shared" si="13"/>
        <v>0</v>
      </c>
      <c r="H24" s="364">
        <f t="shared" si="13"/>
        <v>0</v>
      </c>
      <c r="I24" s="364">
        <f t="shared" si="13"/>
        <v>0</v>
      </c>
      <c r="J24" s="364">
        <f t="shared" si="13"/>
        <v>0</v>
      </c>
      <c r="K24" s="364">
        <f t="shared" si="13"/>
        <v>0</v>
      </c>
      <c r="L24" s="364">
        <f t="shared" si="13"/>
        <v>0</v>
      </c>
      <c r="M24" s="364">
        <f t="shared" si="13"/>
        <v>0</v>
      </c>
      <c r="N24" s="364">
        <f t="shared" si="13"/>
        <v>0</v>
      </c>
      <c r="O24" s="364">
        <f t="shared" si="13"/>
        <v>0</v>
      </c>
      <c r="P24" s="365">
        <f>O24</f>
        <v>0</v>
      </c>
      <c r="Q24" s="365">
        <f t="shared" si="5"/>
        <v>0</v>
      </c>
      <c r="R24" s="365">
        <f t="shared" si="5"/>
        <v>0</v>
      </c>
      <c r="S24" s="365">
        <f t="shared" si="5"/>
        <v>0</v>
      </c>
      <c r="T24" s="365">
        <f t="shared" si="5"/>
        <v>0</v>
      </c>
      <c r="V24" s="297"/>
      <c r="W24" s="346"/>
      <c r="X24" s="346"/>
    </row>
    <row r="25" spans="1:24" ht="17.100000000000001" customHeight="1" x14ac:dyDescent="0.25">
      <c r="A25" s="421" t="str">
        <f>Inputs!C212</f>
        <v>EDV-Anlagen</v>
      </c>
      <c r="B25" s="254" t="str">
        <f t="shared" si="3"/>
        <v>CHF</v>
      </c>
      <c r="C25" s="348"/>
      <c r="D25" s="364">
        <f t="shared" ref="D25:O25" si="14">C25-D69-D89</f>
        <v>0</v>
      </c>
      <c r="E25" s="364">
        <f t="shared" si="14"/>
        <v>0</v>
      </c>
      <c r="F25" s="364">
        <f t="shared" si="14"/>
        <v>0</v>
      </c>
      <c r="G25" s="364">
        <f t="shared" si="14"/>
        <v>0</v>
      </c>
      <c r="H25" s="364">
        <f t="shared" si="14"/>
        <v>0</v>
      </c>
      <c r="I25" s="364">
        <f t="shared" si="14"/>
        <v>0</v>
      </c>
      <c r="J25" s="364">
        <f t="shared" si="14"/>
        <v>0</v>
      </c>
      <c r="K25" s="364">
        <f t="shared" si="14"/>
        <v>0</v>
      </c>
      <c r="L25" s="364">
        <f t="shared" si="14"/>
        <v>0</v>
      </c>
      <c r="M25" s="364">
        <f t="shared" si="14"/>
        <v>0</v>
      </c>
      <c r="N25" s="364">
        <f t="shared" si="14"/>
        <v>0</v>
      </c>
      <c r="O25" s="364">
        <f t="shared" si="14"/>
        <v>0</v>
      </c>
      <c r="P25" s="365">
        <f>O25</f>
        <v>0</v>
      </c>
      <c r="Q25" s="365">
        <f>P25-Q69-Q89</f>
        <v>0</v>
      </c>
      <c r="R25" s="365">
        <f>Q25-R69-R89</f>
        <v>0</v>
      </c>
      <c r="S25" s="365">
        <f>R25-S69-S89</f>
        <v>0</v>
      </c>
      <c r="T25" s="365">
        <f>S25-T69-T89</f>
        <v>0</v>
      </c>
      <c r="V25" s="297"/>
      <c r="W25" s="346"/>
      <c r="X25" s="346"/>
    </row>
    <row r="26" spans="1:24" ht="17.100000000000001" customHeight="1" x14ac:dyDescent="0.25">
      <c r="A26" s="419" t="str">
        <f>Inputs!C224</f>
        <v>Übriges Inventar</v>
      </c>
      <c r="B26" s="269" t="str">
        <f t="shared" si="3"/>
        <v>CHF</v>
      </c>
      <c r="C26" s="349"/>
      <c r="D26" s="366">
        <f t="shared" ref="D26:O26" si="15">C26-D68-D88</f>
        <v>0</v>
      </c>
      <c r="E26" s="366">
        <f t="shared" si="15"/>
        <v>0</v>
      </c>
      <c r="F26" s="366">
        <f t="shared" si="15"/>
        <v>0</v>
      </c>
      <c r="G26" s="366">
        <f t="shared" si="15"/>
        <v>0</v>
      </c>
      <c r="H26" s="366">
        <f t="shared" si="15"/>
        <v>0</v>
      </c>
      <c r="I26" s="366">
        <f t="shared" si="15"/>
        <v>0</v>
      </c>
      <c r="J26" s="366">
        <f t="shared" si="15"/>
        <v>0</v>
      </c>
      <c r="K26" s="364">
        <f t="shared" si="15"/>
        <v>0</v>
      </c>
      <c r="L26" s="364">
        <f t="shared" si="15"/>
        <v>0</v>
      </c>
      <c r="M26" s="364">
        <f t="shared" si="15"/>
        <v>0</v>
      </c>
      <c r="N26" s="364">
        <f t="shared" si="15"/>
        <v>0</v>
      </c>
      <c r="O26" s="364">
        <f t="shared" si="15"/>
        <v>0</v>
      </c>
      <c r="P26" s="365">
        <f>O26</f>
        <v>0</v>
      </c>
      <c r="Q26" s="365">
        <f>P26-Q68-Q88</f>
        <v>0</v>
      </c>
      <c r="R26" s="365">
        <f>Q26-R68-R88</f>
        <v>0</v>
      </c>
      <c r="S26" s="365">
        <f>R26-S68-S88</f>
        <v>0</v>
      </c>
      <c r="T26" s="365">
        <f>S26-T68-T88</f>
        <v>0</v>
      </c>
      <c r="V26" s="297"/>
      <c r="W26" s="346"/>
      <c r="X26" s="346"/>
    </row>
    <row r="27" spans="1:24" ht="17.100000000000001" customHeight="1" x14ac:dyDescent="0.25">
      <c r="A27" s="417" t="s">
        <v>191</v>
      </c>
      <c r="B27" s="420" t="str">
        <f t="shared" si="3"/>
        <v>CHF</v>
      </c>
      <c r="C27" s="350"/>
      <c r="D27" s="367">
        <f>SUM(D17:D26)</f>
        <v>0</v>
      </c>
      <c r="E27" s="367">
        <f t="shared" ref="E27:T27" si="16">SUM(E17:E26)</f>
        <v>0</v>
      </c>
      <c r="F27" s="367">
        <f t="shared" si="16"/>
        <v>0</v>
      </c>
      <c r="G27" s="367">
        <f t="shared" si="16"/>
        <v>0</v>
      </c>
      <c r="H27" s="367">
        <f t="shared" si="16"/>
        <v>0</v>
      </c>
      <c r="I27" s="367">
        <f t="shared" si="16"/>
        <v>0</v>
      </c>
      <c r="J27" s="367">
        <f t="shared" si="16"/>
        <v>0</v>
      </c>
      <c r="K27" s="369">
        <f t="shared" si="16"/>
        <v>0</v>
      </c>
      <c r="L27" s="369">
        <f t="shared" si="16"/>
        <v>0</v>
      </c>
      <c r="M27" s="369">
        <f t="shared" si="16"/>
        <v>0</v>
      </c>
      <c r="N27" s="369">
        <f t="shared" si="16"/>
        <v>0</v>
      </c>
      <c r="O27" s="369">
        <f t="shared" si="16"/>
        <v>0</v>
      </c>
      <c r="P27" s="252">
        <f t="shared" si="16"/>
        <v>0</v>
      </c>
      <c r="Q27" s="252">
        <f t="shared" si="16"/>
        <v>0</v>
      </c>
      <c r="R27" s="252">
        <f t="shared" si="16"/>
        <v>0</v>
      </c>
      <c r="S27" s="252">
        <f t="shared" si="16"/>
        <v>0</v>
      </c>
      <c r="T27" s="252">
        <f t="shared" si="16"/>
        <v>0</v>
      </c>
      <c r="V27" s="297"/>
      <c r="W27" s="346"/>
      <c r="X27" s="346"/>
    </row>
    <row r="28" spans="1:24" ht="17.100000000000001" customHeight="1" x14ac:dyDescent="0.25">
      <c r="A28" s="417"/>
      <c r="B28" s="420"/>
      <c r="C28" s="350"/>
      <c r="D28" s="367"/>
      <c r="E28" s="367"/>
      <c r="F28" s="367"/>
      <c r="G28" s="367"/>
      <c r="H28" s="367"/>
      <c r="I28" s="367"/>
      <c r="J28" s="367"/>
      <c r="K28" s="367"/>
      <c r="L28" s="367"/>
      <c r="M28" s="367"/>
      <c r="N28" s="367"/>
      <c r="O28" s="367"/>
      <c r="P28" s="368"/>
      <c r="Q28" s="368"/>
      <c r="R28" s="368"/>
      <c r="S28" s="368"/>
      <c r="T28" s="368"/>
      <c r="V28" s="297"/>
      <c r="W28" s="346"/>
      <c r="X28" s="346"/>
    </row>
    <row r="29" spans="1:24" ht="17.100000000000001" customHeight="1" x14ac:dyDescent="0.25">
      <c r="A29" s="417" t="s">
        <v>192</v>
      </c>
      <c r="B29" s="254"/>
      <c r="C29" s="350"/>
      <c r="D29" s="364"/>
      <c r="E29" s="364"/>
      <c r="F29" s="364"/>
      <c r="G29" s="364"/>
      <c r="H29" s="364"/>
      <c r="I29" s="364"/>
      <c r="J29" s="364"/>
      <c r="K29" s="364"/>
      <c r="L29" s="364"/>
      <c r="M29" s="364"/>
      <c r="N29" s="364"/>
      <c r="O29" s="364"/>
      <c r="P29" s="368"/>
      <c r="Q29" s="368"/>
      <c r="R29" s="368"/>
      <c r="S29" s="368"/>
      <c r="T29" s="368"/>
      <c r="V29" s="297"/>
      <c r="W29" s="346"/>
      <c r="X29" s="346"/>
    </row>
    <row r="30" spans="1:24" ht="17.100000000000001" customHeight="1" x14ac:dyDescent="0.25">
      <c r="A30" s="263" t="str">
        <f>Inputs!C228</f>
        <v>Software</v>
      </c>
      <c r="B30" s="254" t="str">
        <f>Currency_USD</f>
        <v>CHF</v>
      </c>
      <c r="C30" s="351"/>
      <c r="D30" s="370">
        <f t="shared" ref="D30:O30" si="17">C30-D70-D90</f>
        <v>0</v>
      </c>
      <c r="E30" s="370">
        <f t="shared" si="17"/>
        <v>0</v>
      </c>
      <c r="F30" s="370">
        <f t="shared" si="17"/>
        <v>0</v>
      </c>
      <c r="G30" s="370">
        <f t="shared" si="17"/>
        <v>0</v>
      </c>
      <c r="H30" s="370">
        <f t="shared" si="17"/>
        <v>0</v>
      </c>
      <c r="I30" s="370">
        <f t="shared" si="17"/>
        <v>0</v>
      </c>
      <c r="J30" s="370">
        <f t="shared" si="17"/>
        <v>0</v>
      </c>
      <c r="K30" s="370">
        <f t="shared" si="17"/>
        <v>0</v>
      </c>
      <c r="L30" s="370">
        <f t="shared" si="17"/>
        <v>0</v>
      </c>
      <c r="M30" s="370">
        <f t="shared" si="17"/>
        <v>0</v>
      </c>
      <c r="N30" s="370">
        <f t="shared" si="17"/>
        <v>0</v>
      </c>
      <c r="O30" s="370">
        <f t="shared" si="17"/>
        <v>0</v>
      </c>
      <c r="P30" s="365">
        <f t="shared" ref="P30:P32" si="18">O30</f>
        <v>0</v>
      </c>
      <c r="Q30" s="365">
        <f t="shared" ref="Q30:T32" si="19">P30-Q70-Q90</f>
        <v>0</v>
      </c>
      <c r="R30" s="365">
        <f t="shared" si="19"/>
        <v>0</v>
      </c>
      <c r="S30" s="365">
        <f t="shared" si="19"/>
        <v>0</v>
      </c>
      <c r="T30" s="365">
        <f t="shared" si="19"/>
        <v>0</v>
      </c>
      <c r="V30" s="297"/>
      <c r="W30" s="346"/>
      <c r="X30" s="346"/>
    </row>
    <row r="31" spans="1:24" ht="17.100000000000001" customHeight="1" x14ac:dyDescent="0.25">
      <c r="A31" s="263" t="str">
        <f>Inputs!C232</f>
        <v>Webseite</v>
      </c>
      <c r="B31" s="254" t="str">
        <f>Currency_USD</f>
        <v>CHF</v>
      </c>
      <c r="C31" s="351"/>
      <c r="D31" s="370">
        <f t="shared" ref="D31:O31" si="20">C31-D71-D91</f>
        <v>0</v>
      </c>
      <c r="E31" s="370">
        <f t="shared" si="20"/>
        <v>0</v>
      </c>
      <c r="F31" s="370">
        <f t="shared" si="20"/>
        <v>0</v>
      </c>
      <c r="G31" s="370">
        <f t="shared" si="20"/>
        <v>0</v>
      </c>
      <c r="H31" s="370">
        <f t="shared" si="20"/>
        <v>0</v>
      </c>
      <c r="I31" s="370">
        <f t="shared" si="20"/>
        <v>0</v>
      </c>
      <c r="J31" s="370">
        <f t="shared" si="20"/>
        <v>0</v>
      </c>
      <c r="K31" s="370">
        <f t="shared" si="20"/>
        <v>0</v>
      </c>
      <c r="L31" s="370">
        <f t="shared" si="20"/>
        <v>0</v>
      </c>
      <c r="M31" s="370">
        <f t="shared" si="20"/>
        <v>0</v>
      </c>
      <c r="N31" s="370">
        <f t="shared" si="20"/>
        <v>0</v>
      </c>
      <c r="O31" s="370">
        <f t="shared" si="20"/>
        <v>0</v>
      </c>
      <c r="P31" s="365">
        <f t="shared" si="18"/>
        <v>0</v>
      </c>
      <c r="Q31" s="365">
        <f t="shared" si="19"/>
        <v>0</v>
      </c>
      <c r="R31" s="365">
        <f t="shared" si="19"/>
        <v>0</v>
      </c>
      <c r="S31" s="365">
        <f t="shared" si="19"/>
        <v>0</v>
      </c>
      <c r="T31" s="365">
        <f t="shared" si="19"/>
        <v>0</v>
      </c>
      <c r="V31" s="297"/>
      <c r="W31" s="346"/>
      <c r="X31" s="346"/>
    </row>
    <row r="32" spans="1:24" ht="17.100000000000001" customHeight="1" x14ac:dyDescent="0.25">
      <c r="A32" s="419" t="str">
        <f>Inputs!C236</f>
        <v>Bewilligungen und Lizenzen</v>
      </c>
      <c r="B32" s="269" t="str">
        <f>Currency_USD</f>
        <v>CHF</v>
      </c>
      <c r="C32" s="352"/>
      <c r="D32" s="371">
        <f t="shared" ref="D32:O32" si="21">C32-D92-D72</f>
        <v>0</v>
      </c>
      <c r="E32" s="371">
        <f t="shared" si="21"/>
        <v>0</v>
      </c>
      <c r="F32" s="371">
        <f t="shared" si="21"/>
        <v>0</v>
      </c>
      <c r="G32" s="371">
        <f t="shared" si="21"/>
        <v>0</v>
      </c>
      <c r="H32" s="371">
        <f t="shared" si="21"/>
        <v>0</v>
      </c>
      <c r="I32" s="371">
        <f t="shared" si="21"/>
        <v>0</v>
      </c>
      <c r="J32" s="371">
        <f t="shared" si="21"/>
        <v>0</v>
      </c>
      <c r="K32" s="371">
        <f t="shared" si="21"/>
        <v>0</v>
      </c>
      <c r="L32" s="371">
        <f t="shared" si="21"/>
        <v>0</v>
      </c>
      <c r="M32" s="371">
        <f t="shared" si="21"/>
        <v>0</v>
      </c>
      <c r="N32" s="371">
        <f t="shared" si="21"/>
        <v>0</v>
      </c>
      <c r="O32" s="371">
        <f t="shared" si="21"/>
        <v>0</v>
      </c>
      <c r="P32" s="372">
        <f t="shared" si="18"/>
        <v>0</v>
      </c>
      <c r="Q32" s="372">
        <f t="shared" si="19"/>
        <v>0</v>
      </c>
      <c r="R32" s="372">
        <f t="shared" si="19"/>
        <v>0</v>
      </c>
      <c r="S32" s="372">
        <f t="shared" si="19"/>
        <v>0</v>
      </c>
      <c r="T32" s="372">
        <f t="shared" si="19"/>
        <v>0</v>
      </c>
      <c r="V32" s="297"/>
      <c r="W32" s="346"/>
      <c r="X32" s="346"/>
    </row>
    <row r="33" spans="1:24" ht="17.100000000000001" customHeight="1" x14ac:dyDescent="0.25">
      <c r="A33" s="417" t="s">
        <v>193</v>
      </c>
      <c r="B33" s="420" t="str">
        <f>Currency_USD</f>
        <v>CHF</v>
      </c>
      <c r="C33" s="350"/>
      <c r="D33" s="367">
        <f t="shared" ref="D33:T33" si="22">SUM(D30:D32)</f>
        <v>0</v>
      </c>
      <c r="E33" s="367">
        <f t="shared" si="22"/>
        <v>0</v>
      </c>
      <c r="F33" s="367">
        <f t="shared" si="22"/>
        <v>0</v>
      </c>
      <c r="G33" s="367">
        <f t="shared" si="22"/>
        <v>0</v>
      </c>
      <c r="H33" s="367">
        <f t="shared" si="22"/>
        <v>0</v>
      </c>
      <c r="I33" s="367">
        <f t="shared" si="22"/>
        <v>0</v>
      </c>
      <c r="J33" s="367">
        <f t="shared" si="22"/>
        <v>0</v>
      </c>
      <c r="K33" s="367">
        <f t="shared" si="22"/>
        <v>0</v>
      </c>
      <c r="L33" s="367">
        <f t="shared" si="22"/>
        <v>0</v>
      </c>
      <c r="M33" s="367">
        <f t="shared" si="22"/>
        <v>0</v>
      </c>
      <c r="N33" s="367">
        <f t="shared" si="22"/>
        <v>0</v>
      </c>
      <c r="O33" s="367">
        <f t="shared" si="22"/>
        <v>0</v>
      </c>
      <c r="P33" s="257">
        <f t="shared" si="22"/>
        <v>0</v>
      </c>
      <c r="Q33" s="257">
        <f t="shared" si="22"/>
        <v>0</v>
      </c>
      <c r="R33" s="257">
        <f t="shared" si="22"/>
        <v>0</v>
      </c>
      <c r="S33" s="257">
        <f t="shared" si="22"/>
        <v>0</v>
      </c>
      <c r="T33" s="257">
        <f t="shared" si="22"/>
        <v>0</v>
      </c>
      <c r="V33" s="297"/>
      <c r="W33" s="346"/>
      <c r="X33" s="346"/>
    </row>
    <row r="34" spans="1:24" ht="17.100000000000001" customHeight="1" thickBot="1" x14ac:dyDescent="0.3">
      <c r="A34" s="422"/>
      <c r="B34" s="423"/>
      <c r="C34" s="353"/>
      <c r="D34" s="373"/>
      <c r="E34" s="373"/>
      <c r="F34" s="373"/>
      <c r="G34" s="373"/>
      <c r="H34" s="373"/>
      <c r="I34" s="373"/>
      <c r="J34" s="373"/>
      <c r="K34" s="373"/>
      <c r="L34" s="373"/>
      <c r="M34" s="373"/>
      <c r="N34" s="373"/>
      <c r="O34" s="373"/>
      <c r="P34" s="368"/>
      <c r="Q34" s="368"/>
      <c r="R34" s="368"/>
      <c r="S34" s="368"/>
      <c r="T34" s="368"/>
      <c r="V34" s="297"/>
      <c r="W34" s="346"/>
      <c r="X34" s="346"/>
    </row>
    <row r="35" spans="1:24" ht="17.100000000000001" customHeight="1" x14ac:dyDescent="0.25">
      <c r="A35" s="276" t="s">
        <v>41</v>
      </c>
      <c r="B35" s="424" t="str">
        <f>Currency_USD</f>
        <v>CHF</v>
      </c>
      <c r="C35" s="350"/>
      <c r="D35" s="369">
        <f t="shared" ref="D35:T35" ca="1" si="23">ROUND(D14+D27+D33,0)</f>
        <v>0</v>
      </c>
      <c r="E35" s="369">
        <f t="shared" ca="1" si="23"/>
        <v>0</v>
      </c>
      <c r="F35" s="369">
        <f t="shared" ca="1" si="23"/>
        <v>0</v>
      </c>
      <c r="G35" s="369">
        <f t="shared" ca="1" si="23"/>
        <v>0</v>
      </c>
      <c r="H35" s="369">
        <f t="shared" ca="1" si="23"/>
        <v>0</v>
      </c>
      <c r="I35" s="369">
        <f t="shared" ca="1" si="23"/>
        <v>0</v>
      </c>
      <c r="J35" s="369">
        <f t="shared" ca="1" si="23"/>
        <v>0</v>
      </c>
      <c r="K35" s="369">
        <f t="shared" ca="1" si="23"/>
        <v>0</v>
      </c>
      <c r="L35" s="369">
        <f t="shared" ca="1" si="23"/>
        <v>0</v>
      </c>
      <c r="M35" s="369">
        <f t="shared" ca="1" si="23"/>
        <v>0</v>
      </c>
      <c r="N35" s="369">
        <f t="shared" ca="1" si="23"/>
        <v>0</v>
      </c>
      <c r="O35" s="369">
        <f t="shared" ca="1" si="23"/>
        <v>0</v>
      </c>
      <c r="P35" s="252">
        <f t="shared" ca="1" si="23"/>
        <v>0</v>
      </c>
      <c r="Q35" s="252">
        <f t="shared" ca="1" si="23"/>
        <v>0</v>
      </c>
      <c r="R35" s="252">
        <f t="shared" ca="1" si="23"/>
        <v>0</v>
      </c>
      <c r="S35" s="252">
        <f t="shared" ca="1" si="23"/>
        <v>0</v>
      </c>
      <c r="T35" s="252">
        <f t="shared" ca="1" si="23"/>
        <v>0</v>
      </c>
      <c r="U35" s="332"/>
      <c r="V35" s="297"/>
      <c r="W35" s="346"/>
      <c r="X35" s="346"/>
    </row>
    <row r="36" spans="1:24" ht="17.100000000000001" customHeight="1" x14ac:dyDescent="0.25">
      <c r="A36" s="425"/>
      <c r="B36" s="426"/>
      <c r="C36" s="350"/>
      <c r="D36" s="364"/>
      <c r="E36" s="364"/>
      <c r="F36" s="364"/>
      <c r="G36" s="364"/>
      <c r="H36" s="364"/>
      <c r="I36" s="364"/>
      <c r="J36" s="364"/>
      <c r="K36" s="364"/>
      <c r="L36" s="364"/>
      <c r="M36" s="364"/>
      <c r="N36" s="364"/>
      <c r="O36" s="364"/>
      <c r="P36" s="368"/>
      <c r="Q36" s="368"/>
      <c r="R36" s="368"/>
      <c r="S36" s="368"/>
      <c r="T36" s="368"/>
      <c r="V36" s="297"/>
      <c r="W36" s="346"/>
      <c r="X36" s="346"/>
    </row>
    <row r="37" spans="1:24" ht="17.100000000000001" customHeight="1" x14ac:dyDescent="0.25">
      <c r="A37" s="276" t="s">
        <v>42</v>
      </c>
      <c r="B37" s="261"/>
      <c r="C37" s="347"/>
      <c r="D37" s="364"/>
      <c r="E37" s="364"/>
      <c r="F37" s="364"/>
      <c r="G37" s="364"/>
      <c r="H37" s="364"/>
      <c r="I37" s="364"/>
      <c r="J37" s="364"/>
      <c r="K37" s="364"/>
      <c r="L37" s="364"/>
      <c r="M37" s="364"/>
      <c r="N37" s="364"/>
      <c r="O37" s="364"/>
      <c r="P37" s="368"/>
      <c r="Q37" s="368"/>
      <c r="R37" s="368"/>
      <c r="S37" s="368"/>
      <c r="T37" s="368"/>
      <c r="V37" s="297"/>
      <c r="W37" s="346"/>
      <c r="X37" s="346"/>
    </row>
    <row r="38" spans="1:24" ht="17.100000000000001" customHeight="1" x14ac:dyDescent="0.25">
      <c r="A38" s="276" t="s">
        <v>70</v>
      </c>
      <c r="B38" s="261"/>
      <c r="C38" s="347"/>
      <c r="D38" s="364"/>
      <c r="E38" s="364"/>
      <c r="F38" s="364"/>
      <c r="G38" s="364"/>
      <c r="H38" s="364"/>
      <c r="I38" s="364"/>
      <c r="J38" s="364"/>
      <c r="K38" s="364"/>
      <c r="L38" s="364"/>
      <c r="M38" s="364"/>
      <c r="N38" s="364"/>
      <c r="O38" s="364"/>
      <c r="P38" s="368"/>
      <c r="Q38" s="368"/>
      <c r="R38" s="368"/>
      <c r="S38" s="368"/>
      <c r="T38" s="368"/>
      <c r="V38" s="297"/>
      <c r="W38" s="346"/>
      <c r="X38" s="346"/>
    </row>
    <row r="39" spans="1:24" ht="17.100000000000001" customHeight="1" x14ac:dyDescent="0.25">
      <c r="A39" s="263" t="s">
        <v>100</v>
      </c>
      <c r="B39" s="254" t="str">
        <f>Currency_USD</f>
        <v>CHF</v>
      </c>
      <c r="C39" s="348"/>
      <c r="D39" s="364">
        <f>-(IF(Timing!I20=1,Erfolgsrechnung!D19/Days_in_month*Inputs!$G$178,Erfolgsrechnung!D19/Days_in_year*Inputs!$G$178))</f>
        <v>0</v>
      </c>
      <c r="E39" s="364">
        <f>-(IF(Timing!J20=1,Erfolgsrechnung!E19/Days_in_month*Inputs!$G$178,Erfolgsrechnung!E19/Days_in_year*Inputs!$G$178))</f>
        <v>0</v>
      </c>
      <c r="F39" s="364">
        <f>-(IF(Timing!K20=1,Erfolgsrechnung!F19/Days_in_month*Inputs!$G$178,Erfolgsrechnung!F19/Days_in_year*Inputs!$G$178))</f>
        <v>0</v>
      </c>
      <c r="G39" s="364">
        <f>-(IF(Timing!L20=1,Erfolgsrechnung!G19/Days_in_month*Inputs!$G$178,Erfolgsrechnung!G19/Days_in_year*Inputs!$G$178))</f>
        <v>0</v>
      </c>
      <c r="H39" s="364">
        <f>-(IF(Timing!M20=1,Erfolgsrechnung!H19/Days_in_month*Inputs!$G$178,Erfolgsrechnung!H19/Days_in_year*Inputs!$G$178))</f>
        <v>0</v>
      </c>
      <c r="I39" s="364">
        <f>-(IF(Timing!N20=1,Erfolgsrechnung!I19/Days_in_month*Inputs!$G$178,Erfolgsrechnung!I19/Days_in_year*Inputs!$G$178))</f>
        <v>0</v>
      </c>
      <c r="J39" s="364">
        <f>-(IF(Timing!O20=1,Erfolgsrechnung!J19/Days_in_month*Inputs!$G$178,Erfolgsrechnung!J19/Days_in_year*Inputs!$G$178))</f>
        <v>0</v>
      </c>
      <c r="K39" s="364">
        <f>-(IF(Timing!P20=1,Erfolgsrechnung!K19/Days_in_month*Inputs!$G$178,Erfolgsrechnung!K19/Days_in_year*Inputs!$G$178))</f>
        <v>0</v>
      </c>
      <c r="L39" s="364">
        <f>-(IF(Timing!Q20=1,Erfolgsrechnung!L19/Days_in_month*Inputs!$G$178,Erfolgsrechnung!L19/Days_in_year*Inputs!$G$178))</f>
        <v>0</v>
      </c>
      <c r="M39" s="364">
        <f>-(IF(Timing!R20=1,Erfolgsrechnung!M19/Days_in_month*Inputs!$G$178,Erfolgsrechnung!M19/Days_in_year*Inputs!$G$178))</f>
        <v>0</v>
      </c>
      <c r="N39" s="364">
        <f>-(IF(Timing!S20=1,Erfolgsrechnung!N19/Days_in_month*Inputs!$G$178,Erfolgsrechnung!N19/Days_in_year*Inputs!$G$178))</f>
        <v>0</v>
      </c>
      <c r="O39" s="364">
        <f>-(IF(Timing!T20=1,Erfolgsrechnung!O19/Days_in_month*Inputs!$G$178,Erfolgsrechnung!O19/Days_in_year*Inputs!$G$178))</f>
        <v>0</v>
      </c>
      <c r="P39" s="365">
        <f>O39</f>
        <v>0</v>
      </c>
      <c r="Q39" s="365">
        <f>-(IF(Timing!U20=1,Erfolgsrechnung!Q19/Days_in_month*Inputs!$G$178,Erfolgsrechnung!Q19/Days_in_year*Inputs!$G$178))</f>
        <v>0</v>
      </c>
      <c r="R39" s="365">
        <f>-(IF(Timing!V20=1,Erfolgsrechnung!R19/Days_in_month*Inputs!$G$178,Erfolgsrechnung!R19/Days_in_year*Inputs!$G$178))</f>
        <v>0</v>
      </c>
      <c r="S39" s="365">
        <f>-(IF(Timing!W20=1,Erfolgsrechnung!S19/Days_in_month*Inputs!$G$178,Erfolgsrechnung!S19/Days_in_year*Inputs!$G$178))</f>
        <v>0</v>
      </c>
      <c r="T39" s="365">
        <f>-(IF(Timing!X20=1,Erfolgsrechnung!T19/Days_in_month*Inputs!$G$178,Erfolgsrechnung!T19/Days_in_year*Inputs!$G$178))</f>
        <v>0</v>
      </c>
      <c r="V39" s="297"/>
      <c r="W39" s="346"/>
      <c r="X39" s="346"/>
    </row>
    <row r="40" spans="1:24" ht="17.100000000000001" customHeight="1" x14ac:dyDescent="0.25">
      <c r="A40" s="263" t="s">
        <v>103</v>
      </c>
      <c r="B40" s="254" t="str">
        <f>Currency_USD</f>
        <v>CHF</v>
      </c>
      <c r="C40" s="348"/>
      <c r="D40" s="364">
        <f>IF(Inputs!$G$255="nein",'Inputs für Fremdfinanzierung'!N25,'Inputs für Fremdfinanzierung'!N20)</f>
        <v>0</v>
      </c>
      <c r="E40" s="364">
        <f>IF(Inputs!$G$255="nein",'Inputs für Fremdfinanzierung'!O25,'Inputs für Fremdfinanzierung'!O20)</f>
        <v>0</v>
      </c>
      <c r="F40" s="364">
        <f>IF(Inputs!$G$255="nein",'Inputs für Fremdfinanzierung'!P25,'Inputs für Fremdfinanzierung'!P20)</f>
        <v>0</v>
      </c>
      <c r="G40" s="364">
        <f>IF(Inputs!$G$255="nein",'Inputs für Fremdfinanzierung'!Q25,'Inputs für Fremdfinanzierung'!Q20)</f>
        <v>0</v>
      </c>
      <c r="H40" s="364">
        <f>IF(Inputs!$G$255="nein",'Inputs für Fremdfinanzierung'!R25,'Inputs für Fremdfinanzierung'!R20)</f>
        <v>0</v>
      </c>
      <c r="I40" s="364">
        <f>IF(Inputs!$G$255="nein",'Inputs für Fremdfinanzierung'!S25,'Inputs für Fremdfinanzierung'!S20)</f>
        <v>0</v>
      </c>
      <c r="J40" s="364">
        <f>IF(Inputs!$G$255="nein",'Inputs für Fremdfinanzierung'!T25,'Inputs für Fremdfinanzierung'!T20)</f>
        <v>0</v>
      </c>
      <c r="K40" s="364">
        <f>IF(Inputs!$G$255="nein",'Inputs für Fremdfinanzierung'!U25,'Inputs für Fremdfinanzierung'!U20)</f>
        <v>0</v>
      </c>
      <c r="L40" s="364">
        <f>IF(Inputs!$G$255="nein",'Inputs für Fremdfinanzierung'!V25,'Inputs für Fremdfinanzierung'!V20)</f>
        <v>0</v>
      </c>
      <c r="M40" s="364">
        <f>IF(Inputs!$G$255="nein",'Inputs für Fremdfinanzierung'!W25,'Inputs für Fremdfinanzierung'!W20)</f>
        <v>0</v>
      </c>
      <c r="N40" s="364">
        <f>IF(Inputs!$G$255="nein",'Inputs für Fremdfinanzierung'!X25,'Inputs für Fremdfinanzierung'!X20)</f>
        <v>0</v>
      </c>
      <c r="O40" s="364">
        <f>IF(Inputs!$G$255="nein",'Inputs für Fremdfinanzierung'!Y25,'Inputs für Fremdfinanzierung'!Y20)</f>
        <v>0</v>
      </c>
      <c r="P40" s="365">
        <f>O40</f>
        <v>0</v>
      </c>
      <c r="Q40" s="365">
        <f>IF(Inputs!$G$255="nein",'Inputs für Fremdfinanzierung'!AA25,'Inputs für Fremdfinanzierung'!AA20)</f>
        <v>0</v>
      </c>
      <c r="R40" s="365">
        <f>IF(Inputs!$G$255="nein",'Inputs für Fremdfinanzierung'!AB25,'Inputs für Fremdfinanzierung'!AB20)</f>
        <v>0</v>
      </c>
      <c r="S40" s="365">
        <f>IF(Inputs!$G$255="nein",'Inputs für Fremdfinanzierung'!AC25,'Inputs für Fremdfinanzierung'!AC20)</f>
        <v>0</v>
      </c>
      <c r="T40" s="365">
        <f>IF(Inputs!$G$255="nein",'Inputs für Fremdfinanzierung'!AD25,'Inputs für Fremdfinanzierung'!AD20)</f>
        <v>0</v>
      </c>
      <c r="V40" s="297"/>
      <c r="W40" s="346"/>
      <c r="X40" s="346"/>
    </row>
    <row r="41" spans="1:24" ht="17.100000000000001" customHeight="1" x14ac:dyDescent="0.25">
      <c r="A41" s="427" t="s">
        <v>72</v>
      </c>
      <c r="B41" s="424" t="str">
        <f>Currency_USD</f>
        <v>CHF</v>
      </c>
      <c r="C41" s="317"/>
      <c r="D41" s="369">
        <f>SUM(D39:D40)</f>
        <v>0</v>
      </c>
      <c r="E41" s="369">
        <f t="shared" ref="E41:T41" si="24">SUM(E39:E40)</f>
        <v>0</v>
      </c>
      <c r="F41" s="369">
        <f t="shared" si="24"/>
        <v>0</v>
      </c>
      <c r="G41" s="369">
        <f t="shared" si="24"/>
        <v>0</v>
      </c>
      <c r="H41" s="369">
        <f t="shared" si="24"/>
        <v>0</v>
      </c>
      <c r="I41" s="369">
        <f t="shared" si="24"/>
        <v>0</v>
      </c>
      <c r="J41" s="369">
        <f t="shared" si="24"/>
        <v>0</v>
      </c>
      <c r="K41" s="369">
        <f t="shared" si="24"/>
        <v>0</v>
      </c>
      <c r="L41" s="369">
        <f t="shared" si="24"/>
        <v>0</v>
      </c>
      <c r="M41" s="369">
        <f t="shared" si="24"/>
        <v>0</v>
      </c>
      <c r="N41" s="369">
        <f t="shared" si="24"/>
        <v>0</v>
      </c>
      <c r="O41" s="369">
        <f t="shared" si="24"/>
        <v>0</v>
      </c>
      <c r="P41" s="252">
        <f t="shared" si="24"/>
        <v>0</v>
      </c>
      <c r="Q41" s="252">
        <f t="shared" si="24"/>
        <v>0</v>
      </c>
      <c r="R41" s="252">
        <f t="shared" si="24"/>
        <v>0</v>
      </c>
      <c r="S41" s="252">
        <f t="shared" si="24"/>
        <v>0</v>
      </c>
      <c r="T41" s="252">
        <f t="shared" si="24"/>
        <v>0</v>
      </c>
      <c r="V41" s="297"/>
      <c r="W41" s="346"/>
      <c r="X41" s="346"/>
    </row>
    <row r="42" spans="1:24" ht="17.100000000000001" customHeight="1" x14ac:dyDescent="0.25">
      <c r="A42" s="425"/>
      <c r="B42" s="261"/>
      <c r="C42" s="347"/>
      <c r="D42" s="364"/>
      <c r="E42" s="364"/>
      <c r="F42" s="364"/>
      <c r="G42" s="364"/>
      <c r="H42" s="364"/>
      <c r="I42" s="364"/>
      <c r="J42" s="364"/>
      <c r="K42" s="364"/>
      <c r="L42" s="364"/>
      <c r="M42" s="364"/>
      <c r="N42" s="364"/>
      <c r="O42" s="364"/>
      <c r="P42" s="368"/>
      <c r="Q42" s="368"/>
      <c r="R42" s="368"/>
      <c r="S42" s="368"/>
      <c r="T42" s="368"/>
      <c r="V42" s="297"/>
      <c r="W42" s="346"/>
      <c r="X42" s="346"/>
    </row>
    <row r="43" spans="1:24" ht="17.100000000000001" customHeight="1" x14ac:dyDescent="0.25">
      <c r="A43" s="276" t="s">
        <v>37</v>
      </c>
      <c r="B43" s="254"/>
      <c r="C43" s="314"/>
      <c r="D43" s="364"/>
      <c r="E43" s="364"/>
      <c r="F43" s="364"/>
      <c r="G43" s="364"/>
      <c r="H43" s="364"/>
      <c r="I43" s="364"/>
      <c r="J43" s="364"/>
      <c r="K43" s="364"/>
      <c r="L43" s="364"/>
      <c r="M43" s="364"/>
      <c r="N43" s="364"/>
      <c r="O43" s="364"/>
      <c r="P43" s="368"/>
      <c r="Q43" s="368"/>
      <c r="R43" s="368"/>
      <c r="S43" s="368"/>
      <c r="T43" s="368"/>
      <c r="V43" s="297"/>
      <c r="W43" s="346"/>
      <c r="X43" s="346"/>
    </row>
    <row r="44" spans="1:24" ht="17.100000000000001" customHeight="1" x14ac:dyDescent="0.25">
      <c r="A44" s="263" t="s">
        <v>38</v>
      </c>
      <c r="B44" s="254" t="str">
        <f>Currency_USD</f>
        <v>CHF</v>
      </c>
      <c r="C44" s="348"/>
      <c r="D44" s="364">
        <f t="shared" ref="D44:O44" si="25">C44+D96</f>
        <v>0</v>
      </c>
      <c r="E44" s="364">
        <f t="shared" si="25"/>
        <v>0</v>
      </c>
      <c r="F44" s="364">
        <f t="shared" si="25"/>
        <v>0</v>
      </c>
      <c r="G44" s="364">
        <f t="shared" si="25"/>
        <v>0</v>
      </c>
      <c r="H44" s="364">
        <f t="shared" si="25"/>
        <v>0</v>
      </c>
      <c r="I44" s="364">
        <f t="shared" si="25"/>
        <v>0</v>
      </c>
      <c r="J44" s="364">
        <f t="shared" si="25"/>
        <v>0</v>
      </c>
      <c r="K44" s="364">
        <f t="shared" si="25"/>
        <v>0</v>
      </c>
      <c r="L44" s="364">
        <f t="shared" si="25"/>
        <v>0</v>
      </c>
      <c r="M44" s="364">
        <f t="shared" si="25"/>
        <v>0</v>
      </c>
      <c r="N44" s="364">
        <f t="shared" si="25"/>
        <v>0</v>
      </c>
      <c r="O44" s="364">
        <f t="shared" si="25"/>
        <v>0</v>
      </c>
      <c r="P44" s="365">
        <f>O44</f>
        <v>0</v>
      </c>
      <c r="Q44" s="365">
        <f>O44+Q96</f>
        <v>0</v>
      </c>
      <c r="R44" s="365">
        <f>Q44+R96</f>
        <v>0</v>
      </c>
      <c r="S44" s="365">
        <f>R44+S96</f>
        <v>0</v>
      </c>
      <c r="T44" s="365">
        <f>S44+T96</f>
        <v>0</v>
      </c>
      <c r="V44" s="297"/>
      <c r="W44" s="346"/>
      <c r="X44" s="346"/>
    </row>
    <row r="45" spans="1:24" ht="17.100000000000001" customHeight="1" x14ac:dyDescent="0.25">
      <c r="A45" s="263" t="s">
        <v>81</v>
      </c>
      <c r="B45" s="254" t="str">
        <f>Currency_USD</f>
        <v>CHF</v>
      </c>
      <c r="C45" s="348"/>
      <c r="D45" s="364">
        <f>C45+C46</f>
        <v>0</v>
      </c>
      <c r="E45" s="364">
        <f t="shared" ref="E45:T45" ca="1" si="26">D45+D46</f>
        <v>0</v>
      </c>
      <c r="F45" s="364">
        <f t="shared" ca="1" si="26"/>
        <v>0</v>
      </c>
      <c r="G45" s="364">
        <f t="shared" ca="1" si="26"/>
        <v>0</v>
      </c>
      <c r="H45" s="364">
        <f t="shared" ca="1" si="26"/>
        <v>0</v>
      </c>
      <c r="I45" s="364">
        <f t="shared" ca="1" si="26"/>
        <v>0</v>
      </c>
      <c r="J45" s="364">
        <f t="shared" ca="1" si="26"/>
        <v>0</v>
      </c>
      <c r="K45" s="364">
        <f t="shared" ca="1" si="26"/>
        <v>0</v>
      </c>
      <c r="L45" s="364">
        <f t="shared" ca="1" si="26"/>
        <v>0</v>
      </c>
      <c r="M45" s="364">
        <f t="shared" ca="1" si="26"/>
        <v>0</v>
      </c>
      <c r="N45" s="364">
        <f t="shared" ca="1" si="26"/>
        <v>0</v>
      </c>
      <c r="O45" s="364">
        <f t="shared" ca="1" si="26"/>
        <v>0</v>
      </c>
      <c r="P45" s="365">
        <v>0</v>
      </c>
      <c r="Q45" s="365">
        <f t="shared" ca="1" si="26"/>
        <v>0</v>
      </c>
      <c r="R45" s="365">
        <f t="shared" ca="1" si="26"/>
        <v>0</v>
      </c>
      <c r="S45" s="365">
        <f t="shared" ca="1" si="26"/>
        <v>0</v>
      </c>
      <c r="T45" s="365">
        <f t="shared" ca="1" si="26"/>
        <v>0</v>
      </c>
      <c r="V45" s="297"/>
      <c r="W45" s="346"/>
      <c r="X45" s="346"/>
    </row>
    <row r="46" spans="1:24" ht="17.100000000000001" customHeight="1" x14ac:dyDescent="0.25">
      <c r="A46" s="428" t="s">
        <v>39</v>
      </c>
      <c r="B46" s="254" t="str">
        <f>Currency_USD</f>
        <v>CHF</v>
      </c>
      <c r="C46" s="349"/>
      <c r="D46" s="364">
        <f ca="1">D59</f>
        <v>0</v>
      </c>
      <c r="E46" s="366">
        <f t="shared" ref="E46:T46" ca="1" si="27">E59</f>
        <v>0</v>
      </c>
      <c r="F46" s="366">
        <f t="shared" ca="1" si="27"/>
        <v>0</v>
      </c>
      <c r="G46" s="366">
        <f t="shared" ca="1" si="27"/>
        <v>0</v>
      </c>
      <c r="H46" s="366">
        <f t="shared" ca="1" si="27"/>
        <v>0</v>
      </c>
      <c r="I46" s="366">
        <f t="shared" ca="1" si="27"/>
        <v>0</v>
      </c>
      <c r="J46" s="366">
        <f t="shared" ca="1" si="27"/>
        <v>0</v>
      </c>
      <c r="K46" s="366">
        <f t="shared" ca="1" si="27"/>
        <v>0</v>
      </c>
      <c r="L46" s="366">
        <f t="shared" ca="1" si="27"/>
        <v>0</v>
      </c>
      <c r="M46" s="366">
        <f t="shared" ca="1" si="27"/>
        <v>0</v>
      </c>
      <c r="N46" s="366">
        <f t="shared" ca="1" si="27"/>
        <v>0</v>
      </c>
      <c r="O46" s="366">
        <f t="shared" ca="1" si="27"/>
        <v>0</v>
      </c>
      <c r="P46" s="365">
        <f ca="1">P59</f>
        <v>0</v>
      </c>
      <c r="Q46" s="365">
        <f t="shared" ca="1" si="27"/>
        <v>0</v>
      </c>
      <c r="R46" s="365">
        <f t="shared" ca="1" si="27"/>
        <v>0</v>
      </c>
      <c r="S46" s="365">
        <f t="shared" ca="1" si="27"/>
        <v>0</v>
      </c>
      <c r="T46" s="365">
        <f t="shared" ca="1" si="27"/>
        <v>0</v>
      </c>
      <c r="V46" s="297"/>
      <c r="W46" s="346"/>
      <c r="X46" s="346"/>
    </row>
    <row r="47" spans="1:24" ht="17.100000000000001" customHeight="1" x14ac:dyDescent="0.25">
      <c r="A47" s="427" t="s">
        <v>40</v>
      </c>
      <c r="B47" s="424" t="str">
        <f>Currency_USD</f>
        <v>CHF</v>
      </c>
      <c r="C47" s="354"/>
      <c r="D47" s="369">
        <f ca="1">SUM(D44:D46)</f>
        <v>0</v>
      </c>
      <c r="E47" s="369">
        <f t="shared" ref="E47:T47" ca="1" si="28">SUM(E44:E46)</f>
        <v>0</v>
      </c>
      <c r="F47" s="369">
        <f t="shared" ca="1" si="28"/>
        <v>0</v>
      </c>
      <c r="G47" s="369">
        <f t="shared" ca="1" si="28"/>
        <v>0</v>
      </c>
      <c r="H47" s="369">
        <f t="shared" ca="1" si="28"/>
        <v>0</v>
      </c>
      <c r="I47" s="369">
        <f t="shared" ca="1" si="28"/>
        <v>0</v>
      </c>
      <c r="J47" s="369">
        <f t="shared" ca="1" si="28"/>
        <v>0</v>
      </c>
      <c r="K47" s="369">
        <f t="shared" ca="1" si="28"/>
        <v>0</v>
      </c>
      <c r="L47" s="369">
        <f t="shared" ca="1" si="28"/>
        <v>0</v>
      </c>
      <c r="M47" s="369">
        <f t="shared" ca="1" si="28"/>
        <v>0</v>
      </c>
      <c r="N47" s="369">
        <f t="shared" ca="1" si="28"/>
        <v>0</v>
      </c>
      <c r="O47" s="369">
        <f t="shared" ca="1" si="28"/>
        <v>0</v>
      </c>
      <c r="P47" s="252">
        <f t="shared" ca="1" si="28"/>
        <v>0</v>
      </c>
      <c r="Q47" s="252">
        <f t="shared" ca="1" si="28"/>
        <v>0</v>
      </c>
      <c r="R47" s="252">
        <f t="shared" ca="1" si="28"/>
        <v>0</v>
      </c>
      <c r="S47" s="252">
        <f t="shared" ca="1" si="28"/>
        <v>0</v>
      </c>
      <c r="T47" s="252">
        <f t="shared" ca="1" si="28"/>
        <v>0</v>
      </c>
      <c r="V47" s="297"/>
      <c r="W47" s="346"/>
      <c r="X47" s="346"/>
    </row>
    <row r="48" spans="1:24" ht="17.100000000000001" customHeight="1" thickBot="1" x14ac:dyDescent="0.3">
      <c r="A48" s="429"/>
      <c r="B48" s="430"/>
      <c r="C48" s="355"/>
      <c r="D48" s="373"/>
      <c r="E48" s="373"/>
      <c r="F48" s="373"/>
      <c r="G48" s="373"/>
      <c r="H48" s="373"/>
      <c r="I48" s="373"/>
      <c r="J48" s="373"/>
      <c r="K48" s="373"/>
      <c r="L48" s="373"/>
      <c r="M48" s="373"/>
      <c r="N48" s="373"/>
      <c r="O48" s="373"/>
      <c r="P48" s="368"/>
      <c r="Q48" s="368"/>
      <c r="R48" s="368"/>
      <c r="S48" s="368"/>
      <c r="T48" s="368"/>
      <c r="U48" s="356"/>
      <c r="V48" s="297"/>
      <c r="W48" s="346"/>
      <c r="X48" s="346"/>
    </row>
    <row r="49" spans="1:24" ht="17.100000000000001" customHeight="1" x14ac:dyDescent="0.25">
      <c r="A49" s="276" t="s">
        <v>43</v>
      </c>
      <c r="B49" s="424" t="str">
        <f>Currency_USD</f>
        <v>CHF</v>
      </c>
      <c r="C49" s="354"/>
      <c r="D49" s="369">
        <f ca="1">ROUND(D41+D47,0)</f>
        <v>0</v>
      </c>
      <c r="E49" s="369">
        <f t="shared" ref="E49:T49" ca="1" si="29">ROUND(E41+E47,0)</f>
        <v>0</v>
      </c>
      <c r="F49" s="369">
        <f t="shared" ca="1" si="29"/>
        <v>0</v>
      </c>
      <c r="G49" s="369">
        <f t="shared" ca="1" si="29"/>
        <v>0</v>
      </c>
      <c r="H49" s="369">
        <f t="shared" ca="1" si="29"/>
        <v>0</v>
      </c>
      <c r="I49" s="369">
        <f t="shared" ca="1" si="29"/>
        <v>0</v>
      </c>
      <c r="J49" s="369">
        <f t="shared" ca="1" si="29"/>
        <v>0</v>
      </c>
      <c r="K49" s="369">
        <f t="shared" ca="1" si="29"/>
        <v>0</v>
      </c>
      <c r="L49" s="369">
        <f t="shared" ca="1" si="29"/>
        <v>0</v>
      </c>
      <c r="M49" s="369">
        <f t="shared" ca="1" si="29"/>
        <v>0</v>
      </c>
      <c r="N49" s="369">
        <f t="shared" ca="1" si="29"/>
        <v>0</v>
      </c>
      <c r="O49" s="369">
        <f t="shared" ca="1" si="29"/>
        <v>0</v>
      </c>
      <c r="P49" s="252">
        <f t="shared" ca="1" si="29"/>
        <v>0</v>
      </c>
      <c r="Q49" s="252">
        <f t="shared" ca="1" si="29"/>
        <v>0</v>
      </c>
      <c r="R49" s="252">
        <f t="shared" ca="1" si="29"/>
        <v>0</v>
      </c>
      <c r="S49" s="252">
        <f t="shared" ca="1" si="29"/>
        <v>0</v>
      </c>
      <c r="T49" s="252">
        <f t="shared" ca="1" si="29"/>
        <v>0</v>
      </c>
      <c r="V49" s="297"/>
      <c r="W49" s="346"/>
      <c r="X49" s="346"/>
    </row>
    <row r="50" spans="1:24" ht="17.100000000000001" customHeight="1" x14ac:dyDescent="0.25">
      <c r="A50" s="28"/>
      <c r="B50" s="74"/>
      <c r="C50" s="295"/>
      <c r="D50" s="35"/>
      <c r="E50" s="33"/>
      <c r="F50" s="35"/>
      <c r="G50" s="33"/>
      <c r="H50" s="35"/>
      <c r="I50" s="35"/>
      <c r="J50" s="35"/>
      <c r="K50" s="33"/>
      <c r="L50" s="35"/>
      <c r="M50" s="35"/>
      <c r="N50" s="35"/>
      <c r="O50" s="35"/>
      <c r="P50" s="35"/>
      <c r="Q50" s="35"/>
      <c r="R50" s="35"/>
      <c r="S50" s="35"/>
      <c r="T50" s="35"/>
    </row>
    <row r="51" spans="1:24" ht="17.100000000000001" customHeight="1" x14ac:dyDescent="0.25">
      <c r="A51" s="28" t="s">
        <v>82</v>
      </c>
      <c r="B51" s="74"/>
      <c r="C51" s="295"/>
      <c r="D51" s="374" t="str">
        <f ca="1">IF(D49=D35,"OK","FALSE")</f>
        <v>OK</v>
      </c>
      <c r="E51" s="374" t="str">
        <f t="shared" ref="E51:T51" ca="1" si="30">IF(E49=E35,"OK","FALSE")</f>
        <v>OK</v>
      </c>
      <c r="F51" s="374" t="str">
        <f t="shared" ca="1" si="30"/>
        <v>OK</v>
      </c>
      <c r="G51" s="374" t="str">
        <f t="shared" ca="1" si="30"/>
        <v>OK</v>
      </c>
      <c r="H51" s="374" t="str">
        <f t="shared" ca="1" si="30"/>
        <v>OK</v>
      </c>
      <c r="I51" s="374" t="str">
        <f t="shared" ca="1" si="30"/>
        <v>OK</v>
      </c>
      <c r="J51" s="374" t="str">
        <f t="shared" ca="1" si="30"/>
        <v>OK</v>
      </c>
      <c r="K51" s="374" t="str">
        <f t="shared" ca="1" si="30"/>
        <v>OK</v>
      </c>
      <c r="L51" s="374" t="str">
        <f t="shared" ca="1" si="30"/>
        <v>OK</v>
      </c>
      <c r="M51" s="374" t="str">
        <f t="shared" ca="1" si="30"/>
        <v>OK</v>
      </c>
      <c r="N51" s="374" t="str">
        <f t="shared" ca="1" si="30"/>
        <v>OK</v>
      </c>
      <c r="O51" s="374" t="str">
        <f t="shared" ca="1" si="30"/>
        <v>OK</v>
      </c>
      <c r="P51" s="374" t="str">
        <f t="shared" ca="1" si="30"/>
        <v>OK</v>
      </c>
      <c r="Q51" s="374" t="str">
        <f t="shared" ca="1" si="30"/>
        <v>OK</v>
      </c>
      <c r="R51" s="374" t="str">
        <f t="shared" ca="1" si="30"/>
        <v>OK</v>
      </c>
      <c r="S51" s="374" t="str">
        <f t="shared" ca="1" si="30"/>
        <v>OK</v>
      </c>
      <c r="T51" s="374" t="str">
        <f t="shared" ca="1" si="30"/>
        <v>OK</v>
      </c>
    </row>
    <row r="52" spans="1:24" x14ac:dyDescent="0.25">
      <c r="A52" s="35"/>
      <c r="B52" s="74"/>
      <c r="C52" s="295"/>
      <c r="D52" s="295"/>
      <c r="E52" s="323"/>
      <c r="F52" s="323"/>
      <c r="G52" s="323"/>
      <c r="H52" s="323"/>
      <c r="I52" s="323"/>
      <c r="J52" s="323"/>
      <c r="K52" s="323"/>
      <c r="L52" s="323"/>
      <c r="M52" s="323"/>
      <c r="N52" s="323"/>
      <c r="O52" s="323"/>
      <c r="P52" s="323"/>
      <c r="Q52" s="323"/>
      <c r="R52" s="323"/>
      <c r="S52" s="323"/>
      <c r="T52" s="323"/>
    </row>
    <row r="53" spans="1:24" ht="15" customHeight="1" x14ac:dyDescent="0.35">
      <c r="A53" s="416"/>
      <c r="B53" s="60"/>
      <c r="C53" s="293"/>
      <c r="D53" s="293"/>
      <c r="E53" s="293"/>
      <c r="F53" s="293"/>
      <c r="G53" s="293"/>
      <c r="H53" s="293"/>
      <c r="I53" s="293"/>
      <c r="J53" s="293"/>
      <c r="K53" s="293"/>
      <c r="L53" s="293"/>
      <c r="M53" s="293"/>
      <c r="N53" s="293"/>
      <c r="O53" s="293"/>
      <c r="P53" s="293"/>
      <c r="Q53" s="293"/>
      <c r="R53" s="293"/>
      <c r="S53" s="293"/>
      <c r="T53" s="293"/>
    </row>
    <row r="54" spans="1:24" ht="26.65" customHeight="1" x14ac:dyDescent="0.35">
      <c r="A54" s="416" t="s">
        <v>236</v>
      </c>
      <c r="B54" s="60"/>
      <c r="C54" s="293"/>
      <c r="D54" s="293"/>
      <c r="E54" s="293"/>
      <c r="F54" s="293"/>
      <c r="G54" s="293"/>
      <c r="H54" s="293"/>
      <c r="I54" s="293"/>
      <c r="J54" s="293"/>
      <c r="K54" s="293"/>
      <c r="L54" s="293"/>
      <c r="M54" s="293"/>
      <c r="N54" s="293"/>
      <c r="O54" s="293"/>
      <c r="P54" s="293"/>
      <c r="Q54" s="293"/>
      <c r="R54" s="293"/>
      <c r="S54" s="293"/>
      <c r="T54" s="293"/>
    </row>
    <row r="55" spans="1:24" ht="15" customHeight="1" x14ac:dyDescent="0.25">
      <c r="A55" s="59"/>
      <c r="B55" s="60"/>
      <c r="C55" s="293"/>
      <c r="D55" s="293"/>
      <c r="E55" s="293"/>
      <c r="F55" s="293"/>
      <c r="G55" s="293"/>
      <c r="H55" s="293"/>
      <c r="I55" s="293"/>
      <c r="J55" s="293"/>
      <c r="K55" s="293"/>
      <c r="L55" s="293"/>
      <c r="M55" s="293"/>
      <c r="N55" s="293"/>
      <c r="O55" s="293"/>
      <c r="P55" s="293"/>
      <c r="Q55" s="293"/>
      <c r="R55" s="293"/>
      <c r="S55" s="293"/>
      <c r="T55" s="293"/>
    </row>
    <row r="56" spans="1:24" ht="15" customHeight="1" x14ac:dyDescent="0.25">
      <c r="A56" s="35"/>
      <c r="B56" s="74"/>
      <c r="C56" s="295"/>
      <c r="D56" s="295"/>
      <c r="E56" s="295"/>
      <c r="F56" s="295"/>
      <c r="G56" s="295"/>
      <c r="H56" s="295"/>
      <c r="I56" s="295"/>
      <c r="J56" s="295"/>
      <c r="K56" s="295"/>
      <c r="L56" s="295"/>
      <c r="M56" s="295"/>
      <c r="N56" s="295"/>
      <c r="O56" s="295"/>
      <c r="P56" s="295"/>
      <c r="Q56" s="295"/>
      <c r="R56" s="295"/>
      <c r="S56" s="295"/>
      <c r="T56" s="295"/>
    </row>
    <row r="57" spans="1:24" ht="17.100000000000001" customHeight="1" x14ac:dyDescent="0.25">
      <c r="A57" s="235"/>
      <c r="B57" s="431"/>
      <c r="C57" s="342"/>
      <c r="D57" s="272" t="s">
        <v>31</v>
      </c>
      <c r="E57" s="273"/>
      <c r="F57" s="273"/>
      <c r="G57" s="273"/>
      <c r="H57" s="273"/>
      <c r="I57" s="273"/>
      <c r="J57" s="273"/>
      <c r="K57" s="273"/>
      <c r="L57" s="273"/>
      <c r="M57" s="273"/>
      <c r="N57" s="273"/>
      <c r="O57" s="273"/>
      <c r="P57" s="272" t="s">
        <v>32</v>
      </c>
      <c r="Q57" s="273"/>
      <c r="R57" s="272"/>
      <c r="S57" s="272"/>
      <c r="T57" s="272"/>
    </row>
    <row r="58" spans="1:24" ht="17.100000000000001" customHeight="1" x14ac:dyDescent="0.25">
      <c r="A58" s="236"/>
      <c r="B58" s="237" t="s">
        <v>20</v>
      </c>
      <c r="C58" s="343"/>
      <c r="D58" s="238" t="str">
        <f t="shared" ref="D58:T58" si="31">D7</f>
        <v>Jan 1900</v>
      </c>
      <c r="E58" s="238" t="str">
        <f t="shared" si="31"/>
        <v>Feb 1900</v>
      </c>
      <c r="F58" s="238" t="str">
        <f t="shared" si="31"/>
        <v>Feb 1900</v>
      </c>
      <c r="G58" s="238" t="str">
        <f t="shared" si="31"/>
        <v>Feb 1900</v>
      </c>
      <c r="H58" s="238" t="str">
        <f t="shared" si="31"/>
        <v>Feb 1900</v>
      </c>
      <c r="I58" s="238" t="str">
        <f t="shared" si="31"/>
        <v>Feb 1900</v>
      </c>
      <c r="J58" s="238" t="str">
        <f t="shared" si="31"/>
        <v>Feb 1900</v>
      </c>
      <c r="K58" s="238" t="str">
        <f t="shared" si="31"/>
        <v>Feb 1900</v>
      </c>
      <c r="L58" s="238" t="str">
        <f t="shared" si="31"/>
        <v>Feb 1900</v>
      </c>
      <c r="M58" s="238" t="str">
        <f t="shared" si="31"/>
        <v>Feb 1900</v>
      </c>
      <c r="N58" s="238" t="str">
        <f t="shared" si="31"/>
        <v>Feb 1900</v>
      </c>
      <c r="O58" s="238" t="str">
        <f t="shared" si="31"/>
        <v>Feb 1900</v>
      </c>
      <c r="P58" s="239" t="str">
        <f t="shared" si="31"/>
        <v>FY 1900</v>
      </c>
      <c r="Q58" s="239" t="str">
        <f t="shared" si="31"/>
        <v>FY 1900</v>
      </c>
      <c r="R58" s="239" t="str">
        <f t="shared" si="31"/>
        <v>FY 1901</v>
      </c>
      <c r="S58" s="239" t="str">
        <f t="shared" si="31"/>
        <v>FY 1902</v>
      </c>
      <c r="T58" s="239" t="str">
        <f t="shared" si="31"/>
        <v>FY 1903</v>
      </c>
    </row>
    <row r="59" spans="1:24" ht="17.100000000000001" customHeight="1" x14ac:dyDescent="0.25">
      <c r="A59" s="428" t="s">
        <v>46</v>
      </c>
      <c r="B59" s="254" t="str">
        <f t="shared" ref="B59:B77" si="32">Currency_USD</f>
        <v>CHF</v>
      </c>
      <c r="C59" s="348"/>
      <c r="D59" s="364">
        <f ca="1">Erfolgsrechnung!D47</f>
        <v>0</v>
      </c>
      <c r="E59" s="364">
        <f ca="1">Erfolgsrechnung!E47</f>
        <v>0</v>
      </c>
      <c r="F59" s="364">
        <f ca="1">Erfolgsrechnung!F47</f>
        <v>0</v>
      </c>
      <c r="G59" s="364">
        <f ca="1">Erfolgsrechnung!G47</f>
        <v>0</v>
      </c>
      <c r="H59" s="364">
        <f ca="1">Erfolgsrechnung!H47</f>
        <v>0</v>
      </c>
      <c r="I59" s="364">
        <f ca="1">Erfolgsrechnung!I47</f>
        <v>0</v>
      </c>
      <c r="J59" s="364">
        <f ca="1">Erfolgsrechnung!J47</f>
        <v>0</v>
      </c>
      <c r="K59" s="364">
        <f ca="1">Erfolgsrechnung!K47</f>
        <v>0</v>
      </c>
      <c r="L59" s="364">
        <f ca="1">Erfolgsrechnung!L47</f>
        <v>0</v>
      </c>
      <c r="M59" s="364">
        <f ca="1">Erfolgsrechnung!M47</f>
        <v>0</v>
      </c>
      <c r="N59" s="364">
        <f ca="1">Erfolgsrechnung!N47</f>
        <v>0</v>
      </c>
      <c r="O59" s="364">
        <f ca="1">Erfolgsrechnung!O47</f>
        <v>0</v>
      </c>
      <c r="P59" s="365">
        <f ca="1">Erfolgsrechnung!P47</f>
        <v>0</v>
      </c>
      <c r="Q59" s="365">
        <f ca="1">Erfolgsrechnung!Q47</f>
        <v>0</v>
      </c>
      <c r="R59" s="365">
        <f ca="1">Erfolgsrechnung!R47</f>
        <v>0</v>
      </c>
      <c r="S59" s="365">
        <f ca="1">Erfolgsrechnung!S47</f>
        <v>0</v>
      </c>
      <c r="T59" s="365">
        <f ca="1">Erfolgsrechnung!T47</f>
        <v>0</v>
      </c>
      <c r="V59" s="297"/>
      <c r="W59" s="346"/>
    </row>
    <row r="60" spans="1:24" ht="17.100000000000001" customHeight="1" x14ac:dyDescent="0.25">
      <c r="A60" s="428" t="str">
        <f t="shared" ref="A60:A67" si="33">"Abschreibung"&amp;" "&amp;A17</f>
        <v>Abschreibung Bauwerke &amp; Gebäude</v>
      </c>
      <c r="B60" s="254" t="str">
        <f t="shared" si="32"/>
        <v>CHF</v>
      </c>
      <c r="C60" s="348"/>
      <c r="D60" s="364">
        <f>'Inputs für Abschreibungen'!G13</f>
        <v>0</v>
      </c>
      <c r="E60" s="364">
        <f>'Inputs für Abschreibungen'!H13</f>
        <v>0</v>
      </c>
      <c r="F60" s="364">
        <f>'Inputs für Abschreibungen'!I13</f>
        <v>0</v>
      </c>
      <c r="G60" s="364">
        <f>'Inputs für Abschreibungen'!J13</f>
        <v>0</v>
      </c>
      <c r="H60" s="364">
        <f>'Inputs für Abschreibungen'!K13</f>
        <v>0</v>
      </c>
      <c r="I60" s="364">
        <f>'Inputs für Abschreibungen'!L13</f>
        <v>0</v>
      </c>
      <c r="J60" s="364">
        <f>'Inputs für Abschreibungen'!M13</f>
        <v>0</v>
      </c>
      <c r="K60" s="364">
        <f>'Inputs für Abschreibungen'!N13</f>
        <v>0</v>
      </c>
      <c r="L60" s="364">
        <f>'Inputs für Abschreibungen'!O13</f>
        <v>0</v>
      </c>
      <c r="M60" s="364">
        <f>'Inputs für Abschreibungen'!P13</f>
        <v>0</v>
      </c>
      <c r="N60" s="364">
        <f>'Inputs für Abschreibungen'!Q13</f>
        <v>0</v>
      </c>
      <c r="O60" s="364">
        <f>'Inputs für Abschreibungen'!R13</f>
        <v>0</v>
      </c>
      <c r="P60" s="365">
        <f>SUM(D60:O60)</f>
        <v>0</v>
      </c>
      <c r="Q60" s="365">
        <f>'Inputs für Abschreibungen'!S13</f>
        <v>0</v>
      </c>
      <c r="R60" s="365">
        <f>'Inputs für Abschreibungen'!T13</f>
        <v>0</v>
      </c>
      <c r="S60" s="365">
        <f>'Inputs für Abschreibungen'!U13</f>
        <v>0</v>
      </c>
      <c r="T60" s="365">
        <f>'Inputs für Abschreibungen'!V13</f>
        <v>0</v>
      </c>
      <c r="V60" s="297"/>
      <c r="W60" s="346"/>
    </row>
    <row r="61" spans="1:24" ht="17.100000000000001" customHeight="1" x14ac:dyDescent="0.25">
      <c r="A61" s="428" t="str">
        <f t="shared" si="33"/>
        <v>Abschreibung Renovationen &amp; Innen-Ausbau</v>
      </c>
      <c r="B61" s="254" t="str">
        <f t="shared" si="32"/>
        <v>CHF</v>
      </c>
      <c r="C61" s="348"/>
      <c r="D61" s="364">
        <f>'Inputs für Abschreibungen'!G21</f>
        <v>0</v>
      </c>
      <c r="E61" s="364">
        <f>'Inputs für Abschreibungen'!H21</f>
        <v>0</v>
      </c>
      <c r="F61" s="364">
        <f>'Inputs für Abschreibungen'!I21</f>
        <v>0</v>
      </c>
      <c r="G61" s="364">
        <f>'Inputs für Abschreibungen'!J21</f>
        <v>0</v>
      </c>
      <c r="H61" s="364">
        <f>'Inputs für Abschreibungen'!K21</f>
        <v>0</v>
      </c>
      <c r="I61" s="364">
        <f>'Inputs für Abschreibungen'!L21</f>
        <v>0</v>
      </c>
      <c r="J61" s="364">
        <f>'Inputs für Abschreibungen'!M21</f>
        <v>0</v>
      </c>
      <c r="K61" s="364">
        <f>'Inputs für Abschreibungen'!N21</f>
        <v>0</v>
      </c>
      <c r="L61" s="364">
        <f>'Inputs für Abschreibungen'!O21</f>
        <v>0</v>
      </c>
      <c r="M61" s="364">
        <f>'Inputs für Abschreibungen'!P21</f>
        <v>0</v>
      </c>
      <c r="N61" s="364">
        <f>'Inputs für Abschreibungen'!Q21</f>
        <v>0</v>
      </c>
      <c r="O61" s="364">
        <f>'Inputs für Abschreibungen'!R21</f>
        <v>0</v>
      </c>
      <c r="P61" s="365">
        <f t="shared" ref="P61:P76" si="34">SUM(D61:O61)</f>
        <v>0</v>
      </c>
      <c r="Q61" s="365">
        <f>'Inputs für Abschreibungen'!S21</f>
        <v>0</v>
      </c>
      <c r="R61" s="365">
        <f>'Inputs für Abschreibungen'!T21</f>
        <v>0</v>
      </c>
      <c r="S61" s="365">
        <f>'Inputs für Abschreibungen'!U21</f>
        <v>0</v>
      </c>
      <c r="T61" s="365">
        <f>'Inputs für Abschreibungen'!V21</f>
        <v>0</v>
      </c>
      <c r="V61" s="297"/>
      <c r="W61" s="346"/>
    </row>
    <row r="62" spans="1:24" ht="17.100000000000001" customHeight="1" x14ac:dyDescent="0.25">
      <c r="A62" s="428" t="str">
        <f t="shared" si="33"/>
        <v xml:space="preserve">Abschreibung Kücheneinrichtung </v>
      </c>
      <c r="B62" s="254" t="str">
        <f t="shared" si="32"/>
        <v>CHF</v>
      </c>
      <c r="C62" s="348"/>
      <c r="D62" s="364">
        <f>'Inputs für Abschreibungen'!G28</f>
        <v>0</v>
      </c>
      <c r="E62" s="364">
        <f>'Inputs für Abschreibungen'!H28</f>
        <v>0</v>
      </c>
      <c r="F62" s="364">
        <f>'Inputs für Abschreibungen'!I28</f>
        <v>0</v>
      </c>
      <c r="G62" s="364">
        <f>'Inputs für Abschreibungen'!J28</f>
        <v>0</v>
      </c>
      <c r="H62" s="364">
        <f>'Inputs für Abschreibungen'!K28</f>
        <v>0</v>
      </c>
      <c r="I62" s="364">
        <f>'Inputs für Abschreibungen'!L28</f>
        <v>0</v>
      </c>
      <c r="J62" s="364">
        <f>'Inputs für Abschreibungen'!M28</f>
        <v>0</v>
      </c>
      <c r="K62" s="364">
        <f>'Inputs für Abschreibungen'!N28</f>
        <v>0</v>
      </c>
      <c r="L62" s="364">
        <f>'Inputs für Abschreibungen'!O28</f>
        <v>0</v>
      </c>
      <c r="M62" s="364">
        <f>'Inputs für Abschreibungen'!P28</f>
        <v>0</v>
      </c>
      <c r="N62" s="364">
        <f>'Inputs für Abschreibungen'!Q28</f>
        <v>0</v>
      </c>
      <c r="O62" s="364">
        <f>'Inputs für Abschreibungen'!R28</f>
        <v>0</v>
      </c>
      <c r="P62" s="365">
        <f t="shared" si="34"/>
        <v>0</v>
      </c>
      <c r="Q62" s="365">
        <f>'Inputs für Abschreibungen'!S28</f>
        <v>0</v>
      </c>
      <c r="R62" s="365">
        <f>'Inputs für Abschreibungen'!T28</f>
        <v>0</v>
      </c>
      <c r="S62" s="365">
        <f>'Inputs für Abschreibungen'!U28</f>
        <v>0</v>
      </c>
      <c r="T62" s="365">
        <f>'Inputs für Abschreibungen'!V28</f>
        <v>0</v>
      </c>
      <c r="V62" s="297"/>
      <c r="W62" s="346"/>
    </row>
    <row r="63" spans="1:24" ht="17.100000000000001" customHeight="1" x14ac:dyDescent="0.25">
      <c r="A63" s="428" t="str">
        <f t="shared" si="33"/>
        <v>Abschreibung Lagereinrichtung</v>
      </c>
      <c r="B63" s="254" t="str">
        <f t="shared" si="32"/>
        <v>CHF</v>
      </c>
      <c r="C63" s="348"/>
      <c r="D63" s="364">
        <f>'Inputs für Abschreibungen'!G35</f>
        <v>0</v>
      </c>
      <c r="E63" s="364">
        <f>'Inputs für Abschreibungen'!H35</f>
        <v>0</v>
      </c>
      <c r="F63" s="364">
        <f>'Inputs für Abschreibungen'!I35</f>
        <v>0</v>
      </c>
      <c r="G63" s="364">
        <f>'Inputs für Abschreibungen'!J35</f>
        <v>0</v>
      </c>
      <c r="H63" s="364">
        <f>'Inputs für Abschreibungen'!K35</f>
        <v>0</v>
      </c>
      <c r="I63" s="364">
        <f>'Inputs für Abschreibungen'!L35</f>
        <v>0</v>
      </c>
      <c r="J63" s="364">
        <f>'Inputs für Abschreibungen'!M35</f>
        <v>0</v>
      </c>
      <c r="K63" s="364">
        <f>'Inputs für Abschreibungen'!N35</f>
        <v>0</v>
      </c>
      <c r="L63" s="364">
        <f>'Inputs für Abschreibungen'!O35</f>
        <v>0</v>
      </c>
      <c r="M63" s="364">
        <f>'Inputs für Abschreibungen'!P35</f>
        <v>0</v>
      </c>
      <c r="N63" s="364">
        <f>'Inputs für Abschreibungen'!Q35</f>
        <v>0</v>
      </c>
      <c r="O63" s="364">
        <f>'Inputs für Abschreibungen'!R35</f>
        <v>0</v>
      </c>
      <c r="P63" s="365">
        <f t="shared" si="34"/>
        <v>0</v>
      </c>
      <c r="Q63" s="365">
        <f>'Inputs für Abschreibungen'!S35</f>
        <v>0</v>
      </c>
      <c r="R63" s="365">
        <f>'Inputs für Abschreibungen'!T35</f>
        <v>0</v>
      </c>
      <c r="S63" s="365">
        <f>'Inputs für Abschreibungen'!U35</f>
        <v>0</v>
      </c>
      <c r="T63" s="365">
        <f>'Inputs für Abschreibungen'!V35</f>
        <v>0</v>
      </c>
      <c r="V63" s="297"/>
      <c r="W63" s="346"/>
    </row>
    <row r="64" spans="1:24" ht="17.100000000000001" customHeight="1" x14ac:dyDescent="0.25">
      <c r="A64" s="428" t="str">
        <f t="shared" si="33"/>
        <v>Abschreibung Geschäftseinrichtungen &amp; Mobiliar</v>
      </c>
      <c r="B64" s="254" t="str">
        <f t="shared" si="32"/>
        <v>CHF</v>
      </c>
      <c r="C64" s="348"/>
      <c r="D64" s="364">
        <f>'Inputs für Abschreibungen'!G42</f>
        <v>0</v>
      </c>
      <c r="E64" s="364">
        <f>'Inputs für Abschreibungen'!H42</f>
        <v>0</v>
      </c>
      <c r="F64" s="364">
        <f>'Inputs für Abschreibungen'!I42</f>
        <v>0</v>
      </c>
      <c r="G64" s="364">
        <f>'Inputs für Abschreibungen'!J42</f>
        <v>0</v>
      </c>
      <c r="H64" s="364">
        <f>'Inputs für Abschreibungen'!K42</f>
        <v>0</v>
      </c>
      <c r="I64" s="364">
        <f>'Inputs für Abschreibungen'!L42</f>
        <v>0</v>
      </c>
      <c r="J64" s="364">
        <f>'Inputs für Abschreibungen'!M42</f>
        <v>0</v>
      </c>
      <c r="K64" s="364">
        <f>'Inputs für Abschreibungen'!N42</f>
        <v>0</v>
      </c>
      <c r="L64" s="364">
        <f>'Inputs für Abschreibungen'!O42</f>
        <v>0</v>
      </c>
      <c r="M64" s="364">
        <f>'Inputs für Abschreibungen'!P42</f>
        <v>0</v>
      </c>
      <c r="N64" s="364">
        <f>'Inputs für Abschreibungen'!Q42</f>
        <v>0</v>
      </c>
      <c r="O64" s="364">
        <f>'Inputs für Abschreibungen'!R42</f>
        <v>0</v>
      </c>
      <c r="P64" s="365">
        <f t="shared" si="34"/>
        <v>0</v>
      </c>
      <c r="Q64" s="365">
        <f>'Inputs für Abschreibungen'!S42</f>
        <v>0</v>
      </c>
      <c r="R64" s="365">
        <f>'Inputs für Abschreibungen'!T42</f>
        <v>0</v>
      </c>
      <c r="S64" s="365">
        <f>'Inputs für Abschreibungen'!U42</f>
        <v>0</v>
      </c>
      <c r="T64" s="365">
        <f>'Inputs für Abschreibungen'!V42</f>
        <v>0</v>
      </c>
      <c r="V64" s="297"/>
      <c r="W64" s="346"/>
    </row>
    <row r="65" spans="1:23" ht="17.100000000000001" customHeight="1" x14ac:dyDescent="0.25">
      <c r="A65" s="428" t="str">
        <f t="shared" si="33"/>
        <v>Abschreibung Werkzeuge, Maschinenwerkzeuge, Geräte</v>
      </c>
      <c r="B65" s="254" t="str">
        <f t="shared" si="32"/>
        <v>CHF</v>
      </c>
      <c r="C65" s="348"/>
      <c r="D65" s="364">
        <f>'Inputs für Abschreibungen'!G50</f>
        <v>0</v>
      </c>
      <c r="E65" s="364">
        <f>'Inputs für Abschreibungen'!H50</f>
        <v>0</v>
      </c>
      <c r="F65" s="364">
        <f>'Inputs für Abschreibungen'!I50</f>
        <v>0</v>
      </c>
      <c r="G65" s="364">
        <f>'Inputs für Abschreibungen'!J50</f>
        <v>0</v>
      </c>
      <c r="H65" s="364">
        <f>'Inputs für Abschreibungen'!K50</f>
        <v>0</v>
      </c>
      <c r="I65" s="364">
        <f>'Inputs für Abschreibungen'!L50</f>
        <v>0</v>
      </c>
      <c r="J65" s="364">
        <f>'Inputs für Abschreibungen'!M50</f>
        <v>0</v>
      </c>
      <c r="K65" s="364">
        <f>'Inputs für Abschreibungen'!N50</f>
        <v>0</v>
      </c>
      <c r="L65" s="364">
        <f>'Inputs für Abschreibungen'!O50</f>
        <v>0</v>
      </c>
      <c r="M65" s="364">
        <f>'Inputs für Abschreibungen'!P50</f>
        <v>0</v>
      </c>
      <c r="N65" s="364">
        <f>'Inputs für Abschreibungen'!Q50</f>
        <v>0</v>
      </c>
      <c r="O65" s="364">
        <f>'Inputs für Abschreibungen'!R50</f>
        <v>0</v>
      </c>
      <c r="P65" s="365">
        <f t="shared" ref="P65:P68" si="35">SUM(D65:O65)</f>
        <v>0</v>
      </c>
      <c r="Q65" s="365">
        <f>'Inputs für Abschreibungen'!S50</f>
        <v>0</v>
      </c>
      <c r="R65" s="365">
        <f>'Inputs für Abschreibungen'!T50</f>
        <v>0</v>
      </c>
      <c r="S65" s="365">
        <f>'Inputs für Abschreibungen'!U50</f>
        <v>0</v>
      </c>
      <c r="T65" s="365">
        <f>'Inputs für Abschreibungen'!V50</f>
        <v>0</v>
      </c>
      <c r="V65" s="297"/>
      <c r="W65" s="346"/>
    </row>
    <row r="66" spans="1:23" ht="17.100000000000001" customHeight="1" x14ac:dyDescent="0.25">
      <c r="A66" s="428" t="str">
        <f t="shared" si="33"/>
        <v>Abschreibung Motorfahrzeuge</v>
      </c>
      <c r="B66" s="254" t="str">
        <f t="shared" si="32"/>
        <v>CHF</v>
      </c>
      <c r="C66" s="348"/>
      <c r="D66" s="364">
        <f>'Inputs für Abschreibungen'!G68</f>
        <v>0</v>
      </c>
      <c r="E66" s="364">
        <f>'Inputs für Abschreibungen'!H68</f>
        <v>0</v>
      </c>
      <c r="F66" s="364">
        <f>'Inputs für Abschreibungen'!I68</f>
        <v>0</v>
      </c>
      <c r="G66" s="364">
        <f>'Inputs für Abschreibungen'!J68</f>
        <v>0</v>
      </c>
      <c r="H66" s="364">
        <f>'Inputs für Abschreibungen'!K68</f>
        <v>0</v>
      </c>
      <c r="I66" s="364">
        <f>'Inputs für Abschreibungen'!L68</f>
        <v>0</v>
      </c>
      <c r="J66" s="364">
        <f>'Inputs für Abschreibungen'!M68</f>
        <v>0</v>
      </c>
      <c r="K66" s="364">
        <f>'Inputs für Abschreibungen'!N68</f>
        <v>0</v>
      </c>
      <c r="L66" s="364">
        <f>'Inputs für Abschreibungen'!O68</f>
        <v>0</v>
      </c>
      <c r="M66" s="364">
        <f>'Inputs für Abschreibungen'!P68</f>
        <v>0</v>
      </c>
      <c r="N66" s="364">
        <f>'Inputs für Abschreibungen'!Q68</f>
        <v>0</v>
      </c>
      <c r="O66" s="364">
        <f>'Inputs für Abschreibungen'!R68</f>
        <v>0</v>
      </c>
      <c r="P66" s="365">
        <f t="shared" si="35"/>
        <v>0</v>
      </c>
      <c r="Q66" s="365">
        <f>'Inputs für Abschreibungen'!S68</f>
        <v>0</v>
      </c>
      <c r="R66" s="365">
        <f>'Inputs für Abschreibungen'!T68</f>
        <v>0</v>
      </c>
      <c r="S66" s="365">
        <f>'Inputs für Abschreibungen'!U68</f>
        <v>0</v>
      </c>
      <c r="T66" s="365">
        <f>'Inputs für Abschreibungen'!V68</f>
        <v>0</v>
      </c>
      <c r="V66" s="297"/>
      <c r="W66" s="346"/>
    </row>
    <row r="67" spans="1:23" ht="17.100000000000001" customHeight="1" x14ac:dyDescent="0.25">
      <c r="A67" s="428" t="str">
        <f t="shared" si="33"/>
        <v>Abschreibung Bürogeräte</v>
      </c>
      <c r="B67" s="254" t="str">
        <f t="shared" si="32"/>
        <v>CHF</v>
      </c>
      <c r="C67" s="348"/>
      <c r="D67" s="364">
        <f>'Inputs für Abschreibungen'!G76</f>
        <v>0</v>
      </c>
      <c r="E67" s="364">
        <f>'Inputs für Abschreibungen'!H76</f>
        <v>0</v>
      </c>
      <c r="F67" s="364">
        <f>'Inputs für Abschreibungen'!I76</f>
        <v>0</v>
      </c>
      <c r="G67" s="364">
        <f>'Inputs für Abschreibungen'!J76</f>
        <v>0</v>
      </c>
      <c r="H67" s="364">
        <f>'Inputs für Abschreibungen'!K76</f>
        <v>0</v>
      </c>
      <c r="I67" s="364">
        <f>'Inputs für Abschreibungen'!L76</f>
        <v>0</v>
      </c>
      <c r="J67" s="364">
        <f>'Inputs für Abschreibungen'!M76</f>
        <v>0</v>
      </c>
      <c r="K67" s="364">
        <f>'Inputs für Abschreibungen'!N76</f>
        <v>0</v>
      </c>
      <c r="L67" s="364">
        <f>'Inputs für Abschreibungen'!O76</f>
        <v>0</v>
      </c>
      <c r="M67" s="364">
        <f>'Inputs für Abschreibungen'!P76</f>
        <v>0</v>
      </c>
      <c r="N67" s="364">
        <f>'Inputs für Abschreibungen'!Q76</f>
        <v>0</v>
      </c>
      <c r="O67" s="364">
        <f>'Inputs für Abschreibungen'!R76</f>
        <v>0</v>
      </c>
      <c r="P67" s="365">
        <f t="shared" si="35"/>
        <v>0</v>
      </c>
      <c r="Q67" s="365">
        <f>'Inputs für Abschreibungen'!S76</f>
        <v>0</v>
      </c>
      <c r="R67" s="365">
        <f>'Inputs für Abschreibungen'!T76</f>
        <v>0</v>
      </c>
      <c r="S67" s="365">
        <f>'Inputs für Abschreibungen'!U76</f>
        <v>0</v>
      </c>
      <c r="T67" s="365">
        <f>'Inputs für Abschreibungen'!V76</f>
        <v>0</v>
      </c>
      <c r="V67" s="297"/>
      <c r="W67" s="346"/>
    </row>
    <row r="68" spans="1:23" ht="17.100000000000001" customHeight="1" x14ac:dyDescent="0.25">
      <c r="A68" s="428" t="str">
        <f>"Abschreibung"&amp;" "&amp;A26</f>
        <v>Abschreibung Übriges Inventar</v>
      </c>
      <c r="B68" s="254" t="str">
        <f t="shared" si="32"/>
        <v>CHF</v>
      </c>
      <c r="C68" s="348"/>
      <c r="D68" s="364">
        <f>'Inputs für Abschreibungen'!G84</f>
        <v>0</v>
      </c>
      <c r="E68" s="364">
        <f>'Inputs für Abschreibungen'!H84</f>
        <v>0</v>
      </c>
      <c r="F68" s="364">
        <f>'Inputs für Abschreibungen'!I84</f>
        <v>0</v>
      </c>
      <c r="G68" s="364">
        <f>'Inputs für Abschreibungen'!J84</f>
        <v>0</v>
      </c>
      <c r="H68" s="364">
        <f>'Inputs für Abschreibungen'!K84</f>
        <v>0</v>
      </c>
      <c r="I68" s="364">
        <f>'Inputs für Abschreibungen'!L84</f>
        <v>0</v>
      </c>
      <c r="J68" s="364">
        <f>'Inputs für Abschreibungen'!M84</f>
        <v>0</v>
      </c>
      <c r="K68" s="364">
        <f>'Inputs für Abschreibungen'!N84</f>
        <v>0</v>
      </c>
      <c r="L68" s="364">
        <f>'Inputs für Abschreibungen'!O84</f>
        <v>0</v>
      </c>
      <c r="M68" s="364">
        <f>'Inputs für Abschreibungen'!P84</f>
        <v>0</v>
      </c>
      <c r="N68" s="364">
        <f>'Inputs für Abschreibungen'!Q84</f>
        <v>0</v>
      </c>
      <c r="O68" s="364">
        <f>'Inputs für Abschreibungen'!R84</f>
        <v>0</v>
      </c>
      <c r="P68" s="365">
        <f t="shared" si="35"/>
        <v>0</v>
      </c>
      <c r="Q68" s="365">
        <f>'Inputs für Abschreibungen'!S84</f>
        <v>0</v>
      </c>
      <c r="R68" s="365">
        <f>'Inputs für Abschreibungen'!T84</f>
        <v>0</v>
      </c>
      <c r="S68" s="365">
        <f>'Inputs für Abschreibungen'!U84</f>
        <v>0</v>
      </c>
      <c r="T68" s="365">
        <f>'Inputs für Abschreibungen'!V84</f>
        <v>0</v>
      </c>
      <c r="V68" s="297"/>
      <c r="W68" s="346"/>
    </row>
    <row r="69" spans="1:23" ht="17.100000000000001" customHeight="1" x14ac:dyDescent="0.25">
      <c r="A69" s="428" t="str">
        <f>"Abschreibung"&amp;" "&amp;A25</f>
        <v>Abschreibung EDV-Anlagen</v>
      </c>
      <c r="B69" s="254" t="str">
        <f t="shared" si="32"/>
        <v>CHF</v>
      </c>
      <c r="C69" s="348"/>
      <c r="D69" s="364">
        <f>'Inputs für Abschreibungen'!G59</f>
        <v>0</v>
      </c>
      <c r="E69" s="364">
        <f>'Inputs für Abschreibungen'!H59</f>
        <v>0</v>
      </c>
      <c r="F69" s="364">
        <f>'Inputs für Abschreibungen'!I59</f>
        <v>0</v>
      </c>
      <c r="G69" s="364">
        <f>'Inputs für Abschreibungen'!J59</f>
        <v>0</v>
      </c>
      <c r="H69" s="364">
        <f>'Inputs für Abschreibungen'!K59</f>
        <v>0</v>
      </c>
      <c r="I69" s="364">
        <f>'Inputs für Abschreibungen'!L59</f>
        <v>0</v>
      </c>
      <c r="J69" s="364">
        <f>'Inputs für Abschreibungen'!M59</f>
        <v>0</v>
      </c>
      <c r="K69" s="364">
        <f>'Inputs für Abschreibungen'!N59</f>
        <v>0</v>
      </c>
      <c r="L69" s="364">
        <f>'Inputs für Abschreibungen'!O59</f>
        <v>0</v>
      </c>
      <c r="M69" s="364">
        <f>'Inputs für Abschreibungen'!P59</f>
        <v>0</v>
      </c>
      <c r="N69" s="364">
        <f>'Inputs für Abschreibungen'!Q59</f>
        <v>0</v>
      </c>
      <c r="O69" s="364">
        <f>'Inputs für Abschreibungen'!R59</f>
        <v>0</v>
      </c>
      <c r="P69" s="365">
        <f t="shared" si="34"/>
        <v>0</v>
      </c>
      <c r="Q69" s="365">
        <f>'Inputs für Abschreibungen'!S59</f>
        <v>0</v>
      </c>
      <c r="R69" s="365">
        <f>'Inputs für Abschreibungen'!T59</f>
        <v>0</v>
      </c>
      <c r="S69" s="365">
        <f>'Inputs für Abschreibungen'!U59</f>
        <v>0</v>
      </c>
      <c r="T69" s="365">
        <f>'Inputs für Abschreibungen'!V59</f>
        <v>0</v>
      </c>
      <c r="V69" s="297"/>
      <c r="W69" s="346"/>
    </row>
    <row r="70" spans="1:23" ht="17.100000000000001" customHeight="1" x14ac:dyDescent="0.25">
      <c r="A70" s="428" t="str">
        <f>"Abschreibung"&amp;" "&amp;A30</f>
        <v>Abschreibung Software</v>
      </c>
      <c r="B70" s="254" t="str">
        <f t="shared" si="32"/>
        <v>CHF</v>
      </c>
      <c r="C70" s="348"/>
      <c r="D70" s="364">
        <f>'Inputs für Abschreibungen'!G92</f>
        <v>0</v>
      </c>
      <c r="E70" s="364">
        <f>'Inputs für Abschreibungen'!H92</f>
        <v>0</v>
      </c>
      <c r="F70" s="364">
        <f>'Inputs für Abschreibungen'!I92</f>
        <v>0</v>
      </c>
      <c r="G70" s="364">
        <f>'Inputs für Abschreibungen'!J92</f>
        <v>0</v>
      </c>
      <c r="H70" s="364">
        <f>'Inputs für Abschreibungen'!K92</f>
        <v>0</v>
      </c>
      <c r="I70" s="364">
        <f>'Inputs für Abschreibungen'!L92</f>
        <v>0</v>
      </c>
      <c r="J70" s="364">
        <f>'Inputs für Abschreibungen'!M92</f>
        <v>0</v>
      </c>
      <c r="K70" s="364">
        <f>'Inputs für Abschreibungen'!N92</f>
        <v>0</v>
      </c>
      <c r="L70" s="364">
        <f>'Inputs für Abschreibungen'!O92</f>
        <v>0</v>
      </c>
      <c r="M70" s="364">
        <f>'Inputs für Abschreibungen'!P92</f>
        <v>0</v>
      </c>
      <c r="N70" s="364">
        <f>'Inputs für Abschreibungen'!Q92</f>
        <v>0</v>
      </c>
      <c r="O70" s="364">
        <f>'Inputs für Abschreibungen'!R92</f>
        <v>0</v>
      </c>
      <c r="P70" s="365">
        <f t="shared" si="34"/>
        <v>0</v>
      </c>
      <c r="Q70" s="365">
        <f>'Inputs für Abschreibungen'!S92</f>
        <v>0</v>
      </c>
      <c r="R70" s="365">
        <f>'Inputs für Abschreibungen'!T92</f>
        <v>0</v>
      </c>
      <c r="S70" s="365">
        <f>'Inputs für Abschreibungen'!U92</f>
        <v>0</v>
      </c>
      <c r="T70" s="365">
        <f>'Inputs für Abschreibungen'!V92</f>
        <v>0</v>
      </c>
      <c r="V70" s="297"/>
      <c r="W70" s="346"/>
    </row>
    <row r="71" spans="1:23" ht="17.100000000000001" customHeight="1" x14ac:dyDescent="0.25">
      <c r="A71" s="428" t="str">
        <f>"Abschreibung"&amp;" "&amp;A31</f>
        <v>Abschreibung Webseite</v>
      </c>
      <c r="B71" s="254" t="str">
        <f t="shared" si="32"/>
        <v>CHF</v>
      </c>
      <c r="C71" s="348"/>
      <c r="D71" s="364">
        <f>'Inputs für Abschreibungen'!G100</f>
        <v>0</v>
      </c>
      <c r="E71" s="364">
        <f>'Inputs für Abschreibungen'!H100</f>
        <v>0</v>
      </c>
      <c r="F71" s="364">
        <f>'Inputs für Abschreibungen'!I100</f>
        <v>0</v>
      </c>
      <c r="G71" s="364">
        <f>'Inputs für Abschreibungen'!J100</f>
        <v>0</v>
      </c>
      <c r="H71" s="364">
        <f>'Inputs für Abschreibungen'!K100</f>
        <v>0</v>
      </c>
      <c r="I71" s="364">
        <f>'Inputs für Abschreibungen'!L100</f>
        <v>0</v>
      </c>
      <c r="J71" s="364">
        <f>'Inputs für Abschreibungen'!M100</f>
        <v>0</v>
      </c>
      <c r="K71" s="364">
        <f>'Inputs für Abschreibungen'!N100</f>
        <v>0</v>
      </c>
      <c r="L71" s="364">
        <f>'Inputs für Abschreibungen'!O100</f>
        <v>0</v>
      </c>
      <c r="M71" s="364">
        <f>'Inputs für Abschreibungen'!P100</f>
        <v>0</v>
      </c>
      <c r="N71" s="364">
        <f>'Inputs für Abschreibungen'!Q100</f>
        <v>0</v>
      </c>
      <c r="O71" s="364">
        <f>'Inputs für Abschreibungen'!R100</f>
        <v>0</v>
      </c>
      <c r="P71" s="365">
        <f t="shared" si="34"/>
        <v>0</v>
      </c>
      <c r="Q71" s="365">
        <f>'Inputs für Abschreibungen'!S100</f>
        <v>0</v>
      </c>
      <c r="R71" s="365">
        <f>'Inputs für Abschreibungen'!T100</f>
        <v>0</v>
      </c>
      <c r="S71" s="365">
        <f>'Inputs für Abschreibungen'!U100</f>
        <v>0</v>
      </c>
      <c r="T71" s="365">
        <f>'Inputs für Abschreibungen'!V100</f>
        <v>0</v>
      </c>
      <c r="V71" s="297"/>
      <c r="W71" s="346"/>
    </row>
    <row r="72" spans="1:23" ht="17.100000000000001" customHeight="1" x14ac:dyDescent="0.25">
      <c r="A72" s="428" t="str">
        <f>"Abschreibung"&amp;" "&amp;A32</f>
        <v>Abschreibung Bewilligungen und Lizenzen</v>
      </c>
      <c r="B72" s="254" t="str">
        <f t="shared" si="32"/>
        <v>CHF</v>
      </c>
      <c r="C72" s="348"/>
      <c r="D72" s="364">
        <f>'Inputs für Abschreibungen'!G108</f>
        <v>0</v>
      </c>
      <c r="E72" s="364">
        <f>'Inputs für Abschreibungen'!H108</f>
        <v>0</v>
      </c>
      <c r="F72" s="364">
        <f>'Inputs für Abschreibungen'!I108</f>
        <v>0</v>
      </c>
      <c r="G72" s="364">
        <f>'Inputs für Abschreibungen'!J108</f>
        <v>0</v>
      </c>
      <c r="H72" s="364">
        <f>'Inputs für Abschreibungen'!K108</f>
        <v>0</v>
      </c>
      <c r="I72" s="364">
        <f>'Inputs für Abschreibungen'!L108</f>
        <v>0</v>
      </c>
      <c r="J72" s="364">
        <f>'Inputs für Abschreibungen'!M108</f>
        <v>0</v>
      </c>
      <c r="K72" s="364">
        <f>'Inputs für Abschreibungen'!N108</f>
        <v>0</v>
      </c>
      <c r="L72" s="364">
        <f>'Inputs für Abschreibungen'!O108</f>
        <v>0</v>
      </c>
      <c r="M72" s="364">
        <f>'Inputs für Abschreibungen'!P108</f>
        <v>0</v>
      </c>
      <c r="N72" s="364">
        <f>'Inputs für Abschreibungen'!Q108</f>
        <v>0</v>
      </c>
      <c r="O72" s="364">
        <f>'Inputs für Abschreibungen'!R108</f>
        <v>0</v>
      </c>
      <c r="P72" s="365">
        <f t="shared" si="34"/>
        <v>0</v>
      </c>
      <c r="Q72" s="365">
        <f>'Inputs für Abschreibungen'!S108</f>
        <v>0</v>
      </c>
      <c r="R72" s="365">
        <f>'Inputs für Abschreibungen'!T108</f>
        <v>0</v>
      </c>
      <c r="S72" s="365">
        <f>'Inputs für Abschreibungen'!U108</f>
        <v>0</v>
      </c>
      <c r="T72" s="365">
        <f>'Inputs für Abschreibungen'!V108</f>
        <v>0</v>
      </c>
      <c r="V72" s="297"/>
      <c r="W72" s="346"/>
    </row>
    <row r="73" spans="1:23" ht="17.100000000000001" customHeight="1" x14ac:dyDescent="0.25">
      <c r="A73" s="428" t="s">
        <v>95</v>
      </c>
      <c r="B73" s="254" t="str">
        <f t="shared" si="32"/>
        <v>CHF</v>
      </c>
      <c r="C73" s="348"/>
      <c r="D73" s="364">
        <f t="shared" ref="D73:O73" si="36">C11-D11</f>
        <v>0</v>
      </c>
      <c r="E73" s="364">
        <f t="shared" si="36"/>
        <v>0</v>
      </c>
      <c r="F73" s="364">
        <f t="shared" si="36"/>
        <v>0</v>
      </c>
      <c r="G73" s="364">
        <f t="shared" si="36"/>
        <v>0</v>
      </c>
      <c r="H73" s="364">
        <f t="shared" si="36"/>
        <v>0</v>
      </c>
      <c r="I73" s="364">
        <f t="shared" si="36"/>
        <v>0</v>
      </c>
      <c r="J73" s="364">
        <f t="shared" si="36"/>
        <v>0</v>
      </c>
      <c r="K73" s="364">
        <f t="shared" si="36"/>
        <v>0</v>
      </c>
      <c r="L73" s="364">
        <f t="shared" si="36"/>
        <v>0</v>
      </c>
      <c r="M73" s="364">
        <f t="shared" si="36"/>
        <v>0</v>
      </c>
      <c r="N73" s="364">
        <f t="shared" si="36"/>
        <v>0</v>
      </c>
      <c r="O73" s="364">
        <f t="shared" si="36"/>
        <v>0</v>
      </c>
      <c r="P73" s="365">
        <f t="shared" si="34"/>
        <v>0</v>
      </c>
      <c r="Q73" s="365">
        <f>O11-Q11</f>
        <v>0</v>
      </c>
      <c r="R73" s="365">
        <f>Q11-R11</f>
        <v>0</v>
      </c>
      <c r="S73" s="365">
        <f>R11-S11</f>
        <v>0</v>
      </c>
      <c r="T73" s="365">
        <f>S11-T11</f>
        <v>0</v>
      </c>
      <c r="V73" s="297"/>
      <c r="W73" s="346"/>
    </row>
    <row r="74" spans="1:23" ht="17.100000000000001" customHeight="1" x14ac:dyDescent="0.25">
      <c r="A74" s="428" t="s">
        <v>96</v>
      </c>
      <c r="B74" s="254" t="str">
        <f t="shared" si="32"/>
        <v>CHF</v>
      </c>
      <c r="C74" s="348"/>
      <c r="D74" s="364">
        <f t="shared" ref="D74:O74" si="37">-(C39-D39)</f>
        <v>0</v>
      </c>
      <c r="E74" s="364">
        <f t="shared" si="37"/>
        <v>0</v>
      </c>
      <c r="F74" s="364">
        <f t="shared" si="37"/>
        <v>0</v>
      </c>
      <c r="G74" s="364">
        <f t="shared" si="37"/>
        <v>0</v>
      </c>
      <c r="H74" s="364">
        <f t="shared" si="37"/>
        <v>0</v>
      </c>
      <c r="I74" s="364">
        <f t="shared" si="37"/>
        <v>0</v>
      </c>
      <c r="J74" s="364">
        <f t="shared" si="37"/>
        <v>0</v>
      </c>
      <c r="K74" s="364">
        <f t="shared" si="37"/>
        <v>0</v>
      </c>
      <c r="L74" s="364">
        <f t="shared" si="37"/>
        <v>0</v>
      </c>
      <c r="M74" s="364">
        <f t="shared" si="37"/>
        <v>0</v>
      </c>
      <c r="N74" s="364">
        <f t="shared" si="37"/>
        <v>0</v>
      </c>
      <c r="O74" s="364">
        <f t="shared" si="37"/>
        <v>0</v>
      </c>
      <c r="P74" s="365">
        <f t="shared" si="34"/>
        <v>0</v>
      </c>
      <c r="Q74" s="365">
        <f>-(O39-Q39)</f>
        <v>0</v>
      </c>
      <c r="R74" s="365">
        <f>-(Q39-R39)</f>
        <v>0</v>
      </c>
      <c r="S74" s="365">
        <f>-(R39-S39)</f>
        <v>0</v>
      </c>
      <c r="T74" s="365">
        <f>-(S39-T39)</f>
        <v>0</v>
      </c>
      <c r="V74" s="297"/>
      <c r="W74" s="346"/>
    </row>
    <row r="75" spans="1:23" ht="17.100000000000001" customHeight="1" x14ac:dyDescent="0.25">
      <c r="A75" s="428" t="s">
        <v>101</v>
      </c>
      <c r="B75" s="254" t="str">
        <f t="shared" si="32"/>
        <v>CHF</v>
      </c>
      <c r="C75" s="348"/>
      <c r="D75" s="364">
        <f t="shared" ref="D75:O75" si="38">C12-D12</f>
        <v>0</v>
      </c>
      <c r="E75" s="364">
        <f t="shared" si="38"/>
        <v>0</v>
      </c>
      <c r="F75" s="364">
        <f t="shared" si="38"/>
        <v>0</v>
      </c>
      <c r="G75" s="364">
        <f t="shared" si="38"/>
        <v>0</v>
      </c>
      <c r="H75" s="364">
        <f t="shared" si="38"/>
        <v>0</v>
      </c>
      <c r="I75" s="364">
        <f t="shared" si="38"/>
        <v>0</v>
      </c>
      <c r="J75" s="364">
        <f t="shared" si="38"/>
        <v>0</v>
      </c>
      <c r="K75" s="364">
        <f t="shared" si="38"/>
        <v>0</v>
      </c>
      <c r="L75" s="364">
        <f t="shared" si="38"/>
        <v>0</v>
      </c>
      <c r="M75" s="364">
        <f t="shared" si="38"/>
        <v>0</v>
      </c>
      <c r="N75" s="364">
        <f t="shared" si="38"/>
        <v>0</v>
      </c>
      <c r="O75" s="364">
        <f t="shared" si="38"/>
        <v>0</v>
      </c>
      <c r="P75" s="365">
        <f t="shared" si="34"/>
        <v>0</v>
      </c>
      <c r="Q75" s="365">
        <f>O12-Q12</f>
        <v>0</v>
      </c>
      <c r="R75" s="365">
        <f t="shared" ref="R75:T76" si="39">Q12-R12</f>
        <v>0</v>
      </c>
      <c r="S75" s="365">
        <f t="shared" si="39"/>
        <v>0</v>
      </c>
      <c r="T75" s="365">
        <f t="shared" si="39"/>
        <v>0</v>
      </c>
      <c r="V75" s="297"/>
      <c r="W75" s="346"/>
    </row>
    <row r="76" spans="1:23" ht="17.100000000000001" customHeight="1" x14ac:dyDescent="0.25">
      <c r="A76" s="428" t="s">
        <v>229</v>
      </c>
      <c r="B76" s="254" t="str">
        <f t="shared" si="32"/>
        <v>CHF</v>
      </c>
      <c r="C76" s="348"/>
      <c r="D76" s="364">
        <f t="shared" ref="D76:O76" si="40">C13-D13</f>
        <v>0</v>
      </c>
      <c r="E76" s="364">
        <f t="shared" si="40"/>
        <v>0</v>
      </c>
      <c r="F76" s="364">
        <f t="shared" si="40"/>
        <v>0</v>
      </c>
      <c r="G76" s="364">
        <f t="shared" si="40"/>
        <v>0</v>
      </c>
      <c r="H76" s="364">
        <f t="shared" si="40"/>
        <v>0</v>
      </c>
      <c r="I76" s="364">
        <f t="shared" si="40"/>
        <v>0</v>
      </c>
      <c r="J76" s="364">
        <f t="shared" si="40"/>
        <v>0</v>
      </c>
      <c r="K76" s="364">
        <f t="shared" si="40"/>
        <v>0</v>
      </c>
      <c r="L76" s="364">
        <f t="shared" si="40"/>
        <v>0</v>
      </c>
      <c r="M76" s="364">
        <f t="shared" si="40"/>
        <v>0</v>
      </c>
      <c r="N76" s="364">
        <f t="shared" si="40"/>
        <v>0</v>
      </c>
      <c r="O76" s="364">
        <f t="shared" si="40"/>
        <v>0</v>
      </c>
      <c r="P76" s="365">
        <f t="shared" si="34"/>
        <v>0</v>
      </c>
      <c r="Q76" s="365">
        <f>O13-Q13</f>
        <v>0</v>
      </c>
      <c r="R76" s="365">
        <f t="shared" si="39"/>
        <v>0</v>
      </c>
      <c r="S76" s="365">
        <f t="shared" si="39"/>
        <v>0</v>
      </c>
      <c r="T76" s="365">
        <f t="shared" si="39"/>
        <v>0</v>
      </c>
      <c r="V76" s="297"/>
      <c r="W76" s="346"/>
    </row>
    <row r="77" spans="1:23" ht="17.100000000000001" customHeight="1" x14ac:dyDescent="0.25">
      <c r="A77" s="432" t="s">
        <v>49</v>
      </c>
      <c r="B77" s="424" t="str">
        <f t="shared" si="32"/>
        <v>CHF</v>
      </c>
      <c r="C77" s="357"/>
      <c r="D77" s="369">
        <f ca="1">SUM(D59:D76)</f>
        <v>0</v>
      </c>
      <c r="E77" s="369">
        <f t="shared" ref="E77:O77" ca="1" si="41">SUM(E59:E76)</f>
        <v>0</v>
      </c>
      <c r="F77" s="369">
        <f t="shared" ca="1" si="41"/>
        <v>0</v>
      </c>
      <c r="G77" s="369">
        <f t="shared" ca="1" si="41"/>
        <v>0</v>
      </c>
      <c r="H77" s="369">
        <f t="shared" ca="1" si="41"/>
        <v>0</v>
      </c>
      <c r="I77" s="369">
        <f t="shared" ca="1" si="41"/>
        <v>0</v>
      </c>
      <c r="J77" s="369">
        <f t="shared" ca="1" si="41"/>
        <v>0</v>
      </c>
      <c r="K77" s="369">
        <f t="shared" ca="1" si="41"/>
        <v>0</v>
      </c>
      <c r="L77" s="369">
        <f t="shared" ca="1" si="41"/>
        <v>0</v>
      </c>
      <c r="M77" s="369">
        <f t="shared" ca="1" si="41"/>
        <v>0</v>
      </c>
      <c r="N77" s="369">
        <f t="shared" ca="1" si="41"/>
        <v>0</v>
      </c>
      <c r="O77" s="369">
        <f t="shared" ca="1" si="41"/>
        <v>0</v>
      </c>
      <c r="P77" s="252">
        <f ca="1">SUM(P59:P76)</f>
        <v>0</v>
      </c>
      <c r="Q77" s="252">
        <f ca="1">SUM(Q59:Q76)</f>
        <v>0</v>
      </c>
      <c r="R77" s="252">
        <f ca="1">SUM(R59:R76)</f>
        <v>0</v>
      </c>
      <c r="S77" s="252">
        <f ca="1">SUM(S59:S76)</f>
        <v>0</v>
      </c>
      <c r="T77" s="252">
        <f ca="1">SUM(T59:T76)</f>
        <v>0</v>
      </c>
      <c r="U77" s="358"/>
      <c r="V77" s="297"/>
      <c r="W77" s="346"/>
    </row>
    <row r="78" spans="1:23" ht="17.100000000000001" customHeight="1" x14ac:dyDescent="0.25">
      <c r="A78" s="199"/>
      <c r="B78" s="199"/>
      <c r="D78" s="375"/>
      <c r="E78" s="375"/>
      <c r="F78" s="375"/>
      <c r="G78" s="375"/>
      <c r="H78" s="375"/>
      <c r="I78" s="375"/>
      <c r="J78" s="375"/>
      <c r="K78" s="375"/>
      <c r="L78" s="375"/>
      <c r="M78" s="375"/>
      <c r="N78" s="375"/>
      <c r="O78" s="375"/>
      <c r="P78" s="368"/>
      <c r="Q78" s="368"/>
      <c r="R78" s="368"/>
      <c r="S78" s="368"/>
      <c r="T78" s="368"/>
      <c r="U78" s="358"/>
      <c r="V78" s="297"/>
      <c r="W78" s="346"/>
    </row>
    <row r="79" spans="1:23" ht="17.100000000000001" customHeight="1" x14ac:dyDescent="0.25">
      <c r="A79" s="276" t="s">
        <v>189</v>
      </c>
      <c r="B79" s="254"/>
      <c r="C79" s="314"/>
      <c r="D79" s="245"/>
      <c r="E79" s="245"/>
      <c r="F79" s="245"/>
      <c r="G79" s="245"/>
      <c r="H79" s="245"/>
      <c r="I79" s="245"/>
      <c r="J79" s="245"/>
      <c r="K79" s="245"/>
      <c r="L79" s="245"/>
      <c r="M79" s="245"/>
      <c r="N79" s="245"/>
      <c r="O79" s="245"/>
      <c r="P79" s="368"/>
      <c r="Q79" s="368"/>
      <c r="R79" s="368"/>
      <c r="S79" s="368"/>
      <c r="T79" s="368"/>
      <c r="U79" s="358"/>
      <c r="V79" s="297"/>
      <c r="W79" s="346"/>
    </row>
    <row r="80" spans="1:23" ht="17.100000000000001" customHeight="1" x14ac:dyDescent="0.25">
      <c r="A80" s="428" t="str">
        <f t="shared" ref="A80:A87" si="42">A17</f>
        <v>Bauwerke &amp; Gebäude</v>
      </c>
      <c r="B80" s="254" t="str">
        <f t="shared" ref="B80:B92" si="43">Currency_USD</f>
        <v>CHF</v>
      </c>
      <c r="C80" s="348"/>
      <c r="D80" s="364">
        <f>-'Inputs für Abschreibungen'!G12</f>
        <v>0</v>
      </c>
      <c r="E80" s="364">
        <f>-'Inputs für Abschreibungen'!H12</f>
        <v>0</v>
      </c>
      <c r="F80" s="364">
        <f>-'Inputs für Abschreibungen'!I12</f>
        <v>0</v>
      </c>
      <c r="G80" s="364">
        <f>-'Inputs für Abschreibungen'!J12</f>
        <v>0</v>
      </c>
      <c r="H80" s="364">
        <f>-'Inputs für Abschreibungen'!K12</f>
        <v>0</v>
      </c>
      <c r="I80" s="364">
        <f>-'Inputs für Abschreibungen'!L12</f>
        <v>0</v>
      </c>
      <c r="J80" s="364">
        <f>-'Inputs für Abschreibungen'!M12</f>
        <v>0</v>
      </c>
      <c r="K80" s="364">
        <f>-'Inputs für Abschreibungen'!N12</f>
        <v>0</v>
      </c>
      <c r="L80" s="364">
        <f>-'Inputs für Abschreibungen'!O12</f>
        <v>0</v>
      </c>
      <c r="M80" s="364">
        <f>-'Inputs für Abschreibungen'!P12</f>
        <v>0</v>
      </c>
      <c r="N80" s="364">
        <f>-'Inputs für Abschreibungen'!Q12</f>
        <v>0</v>
      </c>
      <c r="O80" s="364">
        <f>-'Inputs für Abschreibungen'!R12</f>
        <v>0</v>
      </c>
      <c r="P80" s="365">
        <f t="shared" ref="P80:P83" si="44">SUM(D80:O80)</f>
        <v>0</v>
      </c>
      <c r="Q80" s="365">
        <f>-'Inputs für Abschreibungen'!S12</f>
        <v>0</v>
      </c>
      <c r="R80" s="365">
        <f>-'Inputs für Abschreibungen'!T12</f>
        <v>0</v>
      </c>
      <c r="S80" s="365">
        <f>-'Inputs für Abschreibungen'!U12</f>
        <v>0</v>
      </c>
      <c r="T80" s="365">
        <f>-'Inputs für Abschreibungen'!V12</f>
        <v>0</v>
      </c>
      <c r="U80" s="359"/>
      <c r="V80" s="297"/>
      <c r="W80" s="346"/>
    </row>
    <row r="81" spans="1:23" ht="17.100000000000001" customHeight="1" x14ac:dyDescent="0.25">
      <c r="A81" s="428" t="str">
        <f t="shared" si="42"/>
        <v>Renovationen &amp; Innen-Ausbau</v>
      </c>
      <c r="B81" s="254" t="str">
        <f t="shared" si="43"/>
        <v>CHF</v>
      </c>
      <c r="C81" s="348"/>
      <c r="D81" s="364">
        <f>-'Inputs für Abschreibungen'!G20</f>
        <v>0</v>
      </c>
      <c r="E81" s="364">
        <f>-'Inputs für Abschreibungen'!H20</f>
        <v>0</v>
      </c>
      <c r="F81" s="364">
        <f>-'Inputs für Abschreibungen'!I20</f>
        <v>0</v>
      </c>
      <c r="G81" s="364">
        <f>-'Inputs für Abschreibungen'!J20</f>
        <v>0</v>
      </c>
      <c r="H81" s="364">
        <f>-'Inputs für Abschreibungen'!K20</f>
        <v>0</v>
      </c>
      <c r="I81" s="364">
        <f>-'Inputs für Abschreibungen'!L20</f>
        <v>0</v>
      </c>
      <c r="J81" s="364">
        <f>-'Inputs für Abschreibungen'!M20</f>
        <v>0</v>
      </c>
      <c r="K81" s="364">
        <f>-'Inputs für Abschreibungen'!N20</f>
        <v>0</v>
      </c>
      <c r="L81" s="364">
        <f>-'Inputs für Abschreibungen'!O20</f>
        <v>0</v>
      </c>
      <c r="M81" s="364">
        <f>-'Inputs für Abschreibungen'!P20</f>
        <v>0</v>
      </c>
      <c r="N81" s="364">
        <f>-'Inputs für Abschreibungen'!Q20</f>
        <v>0</v>
      </c>
      <c r="O81" s="364">
        <f>-'Inputs für Abschreibungen'!R20</f>
        <v>0</v>
      </c>
      <c r="P81" s="365">
        <f t="shared" si="44"/>
        <v>0</v>
      </c>
      <c r="Q81" s="365">
        <f>-'Inputs für Abschreibungen'!S20</f>
        <v>0</v>
      </c>
      <c r="R81" s="365">
        <f>-'Inputs für Abschreibungen'!T20</f>
        <v>0</v>
      </c>
      <c r="S81" s="365">
        <f>-'Inputs für Abschreibungen'!U20</f>
        <v>0</v>
      </c>
      <c r="T81" s="365">
        <f>-'Inputs für Abschreibungen'!V20</f>
        <v>0</v>
      </c>
      <c r="U81" s="359"/>
      <c r="V81" s="297"/>
      <c r="W81" s="346"/>
    </row>
    <row r="82" spans="1:23" ht="17.100000000000001" customHeight="1" x14ac:dyDescent="0.25">
      <c r="A82" s="428" t="str">
        <f t="shared" si="42"/>
        <v xml:space="preserve">Kücheneinrichtung </v>
      </c>
      <c r="B82" s="254" t="str">
        <f t="shared" si="43"/>
        <v>CHF</v>
      </c>
      <c r="C82" s="348"/>
      <c r="D82" s="245">
        <f>-'Inputs für Abschreibungen'!G27</f>
        <v>0</v>
      </c>
      <c r="E82" s="245">
        <f>-'Inputs für Abschreibungen'!H27</f>
        <v>0</v>
      </c>
      <c r="F82" s="245">
        <f>-'Inputs für Abschreibungen'!I27</f>
        <v>0</v>
      </c>
      <c r="G82" s="245">
        <f>-'Inputs für Abschreibungen'!J27</f>
        <v>0</v>
      </c>
      <c r="H82" s="245">
        <f>-'Inputs für Abschreibungen'!K27</f>
        <v>0</v>
      </c>
      <c r="I82" s="245">
        <f>-'Inputs für Abschreibungen'!L27</f>
        <v>0</v>
      </c>
      <c r="J82" s="245">
        <f>-'Inputs für Abschreibungen'!M27</f>
        <v>0</v>
      </c>
      <c r="K82" s="245">
        <f>-'Inputs für Abschreibungen'!N27</f>
        <v>0</v>
      </c>
      <c r="L82" s="245">
        <f>-'Inputs für Abschreibungen'!O27</f>
        <v>0</v>
      </c>
      <c r="M82" s="245">
        <f>-'Inputs für Abschreibungen'!P27</f>
        <v>0</v>
      </c>
      <c r="N82" s="245">
        <f>-'Inputs für Abschreibungen'!Q27</f>
        <v>0</v>
      </c>
      <c r="O82" s="245">
        <f>-'Inputs für Abschreibungen'!R27</f>
        <v>0</v>
      </c>
      <c r="P82" s="365">
        <f t="shared" si="44"/>
        <v>0</v>
      </c>
      <c r="Q82" s="365">
        <f>-'Inputs für Abschreibungen'!S27</f>
        <v>0</v>
      </c>
      <c r="R82" s="365">
        <f>-'Inputs für Abschreibungen'!T27</f>
        <v>0</v>
      </c>
      <c r="S82" s="365">
        <f>-'Inputs für Abschreibungen'!U27</f>
        <v>0</v>
      </c>
      <c r="T82" s="365">
        <f>-'Inputs für Abschreibungen'!V27</f>
        <v>0</v>
      </c>
      <c r="U82" s="359"/>
      <c r="V82" s="297"/>
      <c r="W82" s="346"/>
    </row>
    <row r="83" spans="1:23" ht="17.100000000000001" customHeight="1" x14ac:dyDescent="0.25">
      <c r="A83" s="428" t="str">
        <f t="shared" si="42"/>
        <v>Lagereinrichtung</v>
      </c>
      <c r="B83" s="254" t="str">
        <f t="shared" si="43"/>
        <v>CHF</v>
      </c>
      <c r="C83" s="348"/>
      <c r="D83" s="245">
        <f>-'Inputs für Abschreibungen'!G34</f>
        <v>0</v>
      </c>
      <c r="E83" s="245">
        <f>-'Inputs für Abschreibungen'!H34</f>
        <v>0</v>
      </c>
      <c r="F83" s="245">
        <f>-'Inputs für Abschreibungen'!I34</f>
        <v>0</v>
      </c>
      <c r="G83" s="245">
        <f>-'Inputs für Abschreibungen'!J34</f>
        <v>0</v>
      </c>
      <c r="H83" s="245">
        <f>-'Inputs für Abschreibungen'!K34</f>
        <v>0</v>
      </c>
      <c r="I83" s="245">
        <f>-'Inputs für Abschreibungen'!L34</f>
        <v>0</v>
      </c>
      <c r="J83" s="245">
        <f>-'Inputs für Abschreibungen'!M34</f>
        <v>0</v>
      </c>
      <c r="K83" s="245">
        <f>-'Inputs für Abschreibungen'!N34</f>
        <v>0</v>
      </c>
      <c r="L83" s="245">
        <f>-'Inputs für Abschreibungen'!O34</f>
        <v>0</v>
      </c>
      <c r="M83" s="245">
        <f>-'Inputs für Abschreibungen'!P34</f>
        <v>0</v>
      </c>
      <c r="N83" s="245">
        <f>-'Inputs für Abschreibungen'!Q34</f>
        <v>0</v>
      </c>
      <c r="O83" s="245">
        <f>-'Inputs für Abschreibungen'!R34</f>
        <v>0</v>
      </c>
      <c r="P83" s="365">
        <f t="shared" si="44"/>
        <v>0</v>
      </c>
      <c r="Q83" s="365">
        <f>-'Inputs für Abschreibungen'!S34</f>
        <v>0</v>
      </c>
      <c r="R83" s="365">
        <f>-'Inputs für Abschreibungen'!T34</f>
        <v>0</v>
      </c>
      <c r="S83" s="365">
        <f>-'Inputs für Abschreibungen'!U34</f>
        <v>0</v>
      </c>
      <c r="T83" s="365">
        <f>-'Inputs für Abschreibungen'!V34</f>
        <v>0</v>
      </c>
      <c r="U83" s="359"/>
      <c r="V83" s="297"/>
      <c r="W83" s="346"/>
    </row>
    <row r="84" spans="1:23" ht="17.100000000000001" customHeight="1" x14ac:dyDescent="0.25">
      <c r="A84" s="428" t="str">
        <f t="shared" si="42"/>
        <v>Geschäftseinrichtungen &amp; Mobiliar</v>
      </c>
      <c r="B84" s="254" t="str">
        <f t="shared" si="43"/>
        <v>CHF</v>
      </c>
      <c r="C84" s="348"/>
      <c r="D84" s="245">
        <f>-'Inputs für Abschreibungen'!G41</f>
        <v>0</v>
      </c>
      <c r="E84" s="245">
        <f>-'Inputs für Abschreibungen'!H41</f>
        <v>0</v>
      </c>
      <c r="F84" s="245">
        <f>-'Inputs für Abschreibungen'!I41</f>
        <v>0</v>
      </c>
      <c r="G84" s="245">
        <f>-'Inputs für Abschreibungen'!J41</f>
        <v>0</v>
      </c>
      <c r="H84" s="245">
        <f>-'Inputs für Abschreibungen'!K41</f>
        <v>0</v>
      </c>
      <c r="I84" s="245">
        <f>-'Inputs für Abschreibungen'!L41</f>
        <v>0</v>
      </c>
      <c r="J84" s="245">
        <f>-'Inputs für Abschreibungen'!M41</f>
        <v>0</v>
      </c>
      <c r="K84" s="245">
        <f>-'Inputs für Abschreibungen'!N41</f>
        <v>0</v>
      </c>
      <c r="L84" s="245">
        <f>-'Inputs für Abschreibungen'!O41</f>
        <v>0</v>
      </c>
      <c r="M84" s="245">
        <f>-'Inputs für Abschreibungen'!P41</f>
        <v>0</v>
      </c>
      <c r="N84" s="245">
        <f>-'Inputs für Abschreibungen'!Q41</f>
        <v>0</v>
      </c>
      <c r="O84" s="245">
        <f>-'Inputs für Abschreibungen'!R41</f>
        <v>0</v>
      </c>
      <c r="P84" s="365">
        <f t="shared" ref="P84:P92" si="45">SUM(D84:O84)</f>
        <v>0</v>
      </c>
      <c r="Q84" s="365">
        <f>-'Inputs für Abschreibungen'!S41</f>
        <v>0</v>
      </c>
      <c r="R84" s="365">
        <f>-'Inputs für Abschreibungen'!T41</f>
        <v>0</v>
      </c>
      <c r="S84" s="365">
        <f>-'Inputs für Abschreibungen'!U41</f>
        <v>0</v>
      </c>
      <c r="T84" s="365">
        <f>-'Inputs für Abschreibungen'!V41</f>
        <v>0</v>
      </c>
      <c r="U84" s="359"/>
      <c r="V84" s="297"/>
      <c r="W84" s="346"/>
    </row>
    <row r="85" spans="1:23" ht="17.100000000000001" customHeight="1" x14ac:dyDescent="0.25">
      <c r="A85" s="428" t="str">
        <f t="shared" si="42"/>
        <v>Werkzeuge, Maschinenwerkzeuge, Geräte</v>
      </c>
      <c r="B85" s="254" t="str">
        <f t="shared" si="43"/>
        <v>CHF</v>
      </c>
      <c r="C85" s="314"/>
      <c r="D85" s="245">
        <f>-'Inputs für Abschreibungen'!G49</f>
        <v>0</v>
      </c>
      <c r="E85" s="245">
        <f>-'Inputs für Abschreibungen'!H49</f>
        <v>0</v>
      </c>
      <c r="F85" s="245">
        <f>-'Inputs für Abschreibungen'!I49</f>
        <v>0</v>
      </c>
      <c r="G85" s="245">
        <f>-'Inputs für Abschreibungen'!J49</f>
        <v>0</v>
      </c>
      <c r="H85" s="245">
        <f>-'Inputs für Abschreibungen'!K49</f>
        <v>0</v>
      </c>
      <c r="I85" s="245">
        <f>-'Inputs für Abschreibungen'!L49</f>
        <v>0</v>
      </c>
      <c r="J85" s="245">
        <f>-'Inputs für Abschreibungen'!M49</f>
        <v>0</v>
      </c>
      <c r="K85" s="245">
        <f>-'Inputs für Abschreibungen'!N49</f>
        <v>0</v>
      </c>
      <c r="L85" s="245">
        <f>-'Inputs für Abschreibungen'!O49</f>
        <v>0</v>
      </c>
      <c r="M85" s="245">
        <f>-'Inputs für Abschreibungen'!P49</f>
        <v>0</v>
      </c>
      <c r="N85" s="245">
        <f>-'Inputs für Abschreibungen'!Q49</f>
        <v>0</v>
      </c>
      <c r="O85" s="245">
        <f>-'Inputs für Abschreibungen'!R49</f>
        <v>0</v>
      </c>
      <c r="P85" s="365">
        <f t="shared" si="45"/>
        <v>0</v>
      </c>
      <c r="Q85" s="365">
        <f>-'Inputs für Abschreibungen'!S49</f>
        <v>0</v>
      </c>
      <c r="R85" s="365">
        <f>-'Inputs für Abschreibungen'!T49</f>
        <v>0</v>
      </c>
      <c r="S85" s="365">
        <f>-'Inputs für Abschreibungen'!U49</f>
        <v>0</v>
      </c>
      <c r="T85" s="365">
        <f>-'Inputs für Abschreibungen'!V49</f>
        <v>0</v>
      </c>
      <c r="U85" s="359"/>
      <c r="V85" s="297"/>
      <c r="W85" s="346"/>
    </row>
    <row r="86" spans="1:23" ht="17.100000000000001" customHeight="1" x14ac:dyDescent="0.25">
      <c r="A86" s="428" t="str">
        <f t="shared" si="42"/>
        <v>Motorfahrzeuge</v>
      </c>
      <c r="B86" s="254" t="str">
        <f t="shared" si="43"/>
        <v>CHF</v>
      </c>
      <c r="C86" s="314"/>
      <c r="D86" s="245">
        <f>-'Inputs für Abschreibungen'!G67</f>
        <v>0</v>
      </c>
      <c r="E86" s="245">
        <f>-'Inputs für Abschreibungen'!H67</f>
        <v>0</v>
      </c>
      <c r="F86" s="245">
        <f>-'Inputs für Abschreibungen'!I67</f>
        <v>0</v>
      </c>
      <c r="G86" s="245">
        <f>-'Inputs für Abschreibungen'!J67</f>
        <v>0</v>
      </c>
      <c r="H86" s="245">
        <f>-'Inputs für Abschreibungen'!K67</f>
        <v>0</v>
      </c>
      <c r="I86" s="245">
        <f>-'Inputs für Abschreibungen'!L67</f>
        <v>0</v>
      </c>
      <c r="J86" s="245">
        <f>-'Inputs für Abschreibungen'!M67</f>
        <v>0</v>
      </c>
      <c r="K86" s="245">
        <f>-'Inputs für Abschreibungen'!N67</f>
        <v>0</v>
      </c>
      <c r="L86" s="245">
        <f>-'Inputs für Abschreibungen'!O67</f>
        <v>0</v>
      </c>
      <c r="M86" s="245">
        <f>-'Inputs für Abschreibungen'!P67</f>
        <v>0</v>
      </c>
      <c r="N86" s="245">
        <f>-'Inputs für Abschreibungen'!Q67</f>
        <v>0</v>
      </c>
      <c r="O86" s="245">
        <f>-'Inputs für Abschreibungen'!R67</f>
        <v>0</v>
      </c>
      <c r="P86" s="365">
        <f t="shared" si="45"/>
        <v>0</v>
      </c>
      <c r="Q86" s="365">
        <f>-'Inputs für Abschreibungen'!S67</f>
        <v>0</v>
      </c>
      <c r="R86" s="365">
        <f>-'Inputs für Abschreibungen'!T67</f>
        <v>0</v>
      </c>
      <c r="S86" s="365">
        <f>-'Inputs für Abschreibungen'!U67</f>
        <v>0</v>
      </c>
      <c r="T86" s="365">
        <f>-'Inputs für Abschreibungen'!V67</f>
        <v>0</v>
      </c>
      <c r="U86" s="359"/>
      <c r="V86" s="297"/>
      <c r="W86" s="346"/>
    </row>
    <row r="87" spans="1:23" ht="17.100000000000001" customHeight="1" x14ac:dyDescent="0.25">
      <c r="A87" s="428" t="str">
        <f t="shared" si="42"/>
        <v>Bürogeräte</v>
      </c>
      <c r="B87" s="254" t="str">
        <f t="shared" si="43"/>
        <v>CHF</v>
      </c>
      <c r="C87" s="314"/>
      <c r="D87" s="245">
        <f>-'Inputs für Abschreibungen'!G75</f>
        <v>0</v>
      </c>
      <c r="E87" s="245">
        <f>-'Inputs für Abschreibungen'!H75</f>
        <v>0</v>
      </c>
      <c r="F87" s="245">
        <f>-'Inputs für Abschreibungen'!I75</f>
        <v>0</v>
      </c>
      <c r="G87" s="245">
        <f>-'Inputs für Abschreibungen'!J75</f>
        <v>0</v>
      </c>
      <c r="H87" s="245">
        <f>-'Inputs für Abschreibungen'!K75</f>
        <v>0</v>
      </c>
      <c r="I87" s="245">
        <f>-'Inputs für Abschreibungen'!L75</f>
        <v>0</v>
      </c>
      <c r="J87" s="245">
        <f>-'Inputs für Abschreibungen'!M75</f>
        <v>0</v>
      </c>
      <c r="K87" s="245">
        <f>-'Inputs für Abschreibungen'!N75</f>
        <v>0</v>
      </c>
      <c r="L87" s="245">
        <f>-'Inputs für Abschreibungen'!O75</f>
        <v>0</v>
      </c>
      <c r="M87" s="245">
        <f>-'Inputs für Abschreibungen'!P75</f>
        <v>0</v>
      </c>
      <c r="N87" s="245">
        <f>-'Inputs für Abschreibungen'!Q75</f>
        <v>0</v>
      </c>
      <c r="O87" s="245">
        <f>-'Inputs für Abschreibungen'!R75</f>
        <v>0</v>
      </c>
      <c r="P87" s="365">
        <f t="shared" si="45"/>
        <v>0</v>
      </c>
      <c r="Q87" s="365">
        <f>-'Inputs für Abschreibungen'!S75</f>
        <v>0</v>
      </c>
      <c r="R87" s="365">
        <f>-'Inputs für Abschreibungen'!T75</f>
        <v>0</v>
      </c>
      <c r="S87" s="365">
        <f>-'Inputs für Abschreibungen'!U75</f>
        <v>0</v>
      </c>
      <c r="T87" s="365">
        <f>-'Inputs für Abschreibungen'!V75</f>
        <v>0</v>
      </c>
      <c r="U87" s="359"/>
      <c r="V87" s="297"/>
      <c r="W87" s="346"/>
    </row>
    <row r="88" spans="1:23" ht="17.100000000000001" customHeight="1" x14ac:dyDescent="0.25">
      <c r="A88" s="428" t="str">
        <f>A26</f>
        <v>Übriges Inventar</v>
      </c>
      <c r="B88" s="254" t="str">
        <f t="shared" si="43"/>
        <v>CHF</v>
      </c>
      <c r="C88" s="314"/>
      <c r="D88" s="245">
        <f>-'Inputs für Abschreibungen'!G83</f>
        <v>0</v>
      </c>
      <c r="E88" s="245">
        <f>-'Inputs für Abschreibungen'!H83</f>
        <v>0</v>
      </c>
      <c r="F88" s="245">
        <f>-'Inputs für Abschreibungen'!I83</f>
        <v>0</v>
      </c>
      <c r="G88" s="245">
        <f>-'Inputs für Abschreibungen'!J83</f>
        <v>0</v>
      </c>
      <c r="H88" s="245">
        <f>-'Inputs für Abschreibungen'!K83</f>
        <v>0</v>
      </c>
      <c r="I88" s="245">
        <f>-'Inputs für Abschreibungen'!L83</f>
        <v>0</v>
      </c>
      <c r="J88" s="245">
        <f>-'Inputs für Abschreibungen'!M83</f>
        <v>0</v>
      </c>
      <c r="K88" s="245">
        <f>-'Inputs für Abschreibungen'!N83</f>
        <v>0</v>
      </c>
      <c r="L88" s="245">
        <f>-'Inputs für Abschreibungen'!O83</f>
        <v>0</v>
      </c>
      <c r="M88" s="245">
        <f>-'Inputs für Abschreibungen'!P83</f>
        <v>0</v>
      </c>
      <c r="N88" s="245">
        <f>-'Inputs für Abschreibungen'!Q83</f>
        <v>0</v>
      </c>
      <c r="O88" s="245">
        <f>-'Inputs für Abschreibungen'!R83</f>
        <v>0</v>
      </c>
      <c r="P88" s="365">
        <f t="shared" si="45"/>
        <v>0</v>
      </c>
      <c r="Q88" s="365">
        <f>-'Inputs für Abschreibungen'!S83</f>
        <v>0</v>
      </c>
      <c r="R88" s="365">
        <f>-'Inputs für Abschreibungen'!T83</f>
        <v>0</v>
      </c>
      <c r="S88" s="365">
        <f>-'Inputs für Abschreibungen'!U83</f>
        <v>0</v>
      </c>
      <c r="T88" s="365">
        <f>-'Inputs für Abschreibungen'!V83</f>
        <v>0</v>
      </c>
      <c r="U88" s="359"/>
      <c r="V88" s="297"/>
      <c r="W88" s="346"/>
    </row>
    <row r="89" spans="1:23" ht="17.100000000000001" customHeight="1" x14ac:dyDescent="0.25">
      <c r="A89" s="433" t="str">
        <f>A25</f>
        <v>EDV-Anlagen</v>
      </c>
      <c r="B89" s="254" t="str">
        <f t="shared" si="43"/>
        <v>CHF</v>
      </c>
      <c r="C89" s="314"/>
      <c r="D89" s="245">
        <f>-'Inputs für Abschreibungen'!G58</f>
        <v>0</v>
      </c>
      <c r="E89" s="245">
        <f>-'Inputs für Abschreibungen'!H58</f>
        <v>0</v>
      </c>
      <c r="F89" s="245">
        <f>-'Inputs für Abschreibungen'!I58</f>
        <v>0</v>
      </c>
      <c r="G89" s="245">
        <f>-'Inputs für Abschreibungen'!J58</f>
        <v>0</v>
      </c>
      <c r="H89" s="245">
        <f>-'Inputs für Abschreibungen'!K58</f>
        <v>0</v>
      </c>
      <c r="I89" s="245">
        <f>-'Inputs für Abschreibungen'!L58</f>
        <v>0</v>
      </c>
      <c r="J89" s="245">
        <f>-'Inputs für Abschreibungen'!M58</f>
        <v>0</v>
      </c>
      <c r="K89" s="245">
        <f>-'Inputs für Abschreibungen'!N58</f>
        <v>0</v>
      </c>
      <c r="L89" s="245">
        <f>-'Inputs für Abschreibungen'!O58</f>
        <v>0</v>
      </c>
      <c r="M89" s="245">
        <f>-'Inputs für Abschreibungen'!P58</f>
        <v>0</v>
      </c>
      <c r="N89" s="245">
        <f>-'Inputs für Abschreibungen'!Q58</f>
        <v>0</v>
      </c>
      <c r="O89" s="245">
        <f>-'Inputs für Abschreibungen'!R58</f>
        <v>0</v>
      </c>
      <c r="P89" s="365">
        <f t="shared" si="45"/>
        <v>0</v>
      </c>
      <c r="Q89" s="365">
        <f>-'Inputs für Abschreibungen'!S58</f>
        <v>0</v>
      </c>
      <c r="R89" s="365">
        <f>-'Inputs für Abschreibungen'!T58</f>
        <v>0</v>
      </c>
      <c r="S89" s="365">
        <f>-'Inputs für Abschreibungen'!U58</f>
        <v>0</v>
      </c>
      <c r="T89" s="365">
        <f>-'Inputs für Abschreibungen'!V58</f>
        <v>0</v>
      </c>
      <c r="U89" s="359"/>
      <c r="V89" s="297"/>
      <c r="W89" s="346"/>
    </row>
    <row r="90" spans="1:23" ht="17.100000000000001" customHeight="1" x14ac:dyDescent="0.25">
      <c r="A90" s="428" t="str">
        <f>A30</f>
        <v>Software</v>
      </c>
      <c r="B90" s="254" t="str">
        <f t="shared" si="43"/>
        <v>CHF</v>
      </c>
      <c r="C90" s="314"/>
      <c r="D90" s="245">
        <f>-'Inputs für Abschreibungen'!G91</f>
        <v>0</v>
      </c>
      <c r="E90" s="245">
        <f>-'Inputs für Abschreibungen'!H91</f>
        <v>0</v>
      </c>
      <c r="F90" s="245">
        <f>-'Inputs für Abschreibungen'!I91</f>
        <v>0</v>
      </c>
      <c r="G90" s="245">
        <f>-'Inputs für Abschreibungen'!J91</f>
        <v>0</v>
      </c>
      <c r="H90" s="245">
        <f>-'Inputs für Abschreibungen'!K91</f>
        <v>0</v>
      </c>
      <c r="I90" s="245">
        <f>-'Inputs für Abschreibungen'!L91</f>
        <v>0</v>
      </c>
      <c r="J90" s="245">
        <f>-'Inputs für Abschreibungen'!M91</f>
        <v>0</v>
      </c>
      <c r="K90" s="245">
        <f>-'Inputs für Abschreibungen'!N91</f>
        <v>0</v>
      </c>
      <c r="L90" s="245">
        <f>-'Inputs für Abschreibungen'!O91</f>
        <v>0</v>
      </c>
      <c r="M90" s="245">
        <f>-'Inputs für Abschreibungen'!P91</f>
        <v>0</v>
      </c>
      <c r="N90" s="245">
        <f>-'Inputs für Abschreibungen'!Q91</f>
        <v>0</v>
      </c>
      <c r="O90" s="245">
        <f>-'Inputs für Abschreibungen'!R91</f>
        <v>0</v>
      </c>
      <c r="P90" s="365">
        <f t="shared" si="45"/>
        <v>0</v>
      </c>
      <c r="Q90" s="365">
        <f>-'Inputs für Abschreibungen'!S91</f>
        <v>0</v>
      </c>
      <c r="R90" s="365">
        <f>-'Inputs für Abschreibungen'!T91</f>
        <v>0</v>
      </c>
      <c r="S90" s="365">
        <f>-'Inputs für Abschreibungen'!U91</f>
        <v>0</v>
      </c>
      <c r="T90" s="365">
        <f>-'Inputs für Abschreibungen'!V91</f>
        <v>0</v>
      </c>
      <c r="U90" s="359"/>
      <c r="V90" s="297"/>
      <c r="W90" s="346"/>
    </row>
    <row r="91" spans="1:23" ht="17.100000000000001" customHeight="1" x14ac:dyDescent="0.25">
      <c r="A91" s="428" t="str">
        <f>A31</f>
        <v>Webseite</v>
      </c>
      <c r="B91" s="254" t="str">
        <f t="shared" si="43"/>
        <v>CHF</v>
      </c>
      <c r="C91" s="314"/>
      <c r="D91" s="245">
        <f>-'Inputs für Abschreibungen'!G99</f>
        <v>0</v>
      </c>
      <c r="E91" s="245">
        <f>-'Inputs für Abschreibungen'!H99</f>
        <v>0</v>
      </c>
      <c r="F91" s="245">
        <f>-'Inputs für Abschreibungen'!I99</f>
        <v>0</v>
      </c>
      <c r="G91" s="245">
        <f>-'Inputs für Abschreibungen'!J99</f>
        <v>0</v>
      </c>
      <c r="H91" s="245">
        <f>-'Inputs für Abschreibungen'!K99</f>
        <v>0</v>
      </c>
      <c r="I91" s="245">
        <f>-'Inputs für Abschreibungen'!L99</f>
        <v>0</v>
      </c>
      <c r="J91" s="245">
        <f>-'Inputs für Abschreibungen'!M99</f>
        <v>0</v>
      </c>
      <c r="K91" s="245">
        <f>-'Inputs für Abschreibungen'!N99</f>
        <v>0</v>
      </c>
      <c r="L91" s="245">
        <f>-'Inputs für Abschreibungen'!O99</f>
        <v>0</v>
      </c>
      <c r="M91" s="245">
        <f>-'Inputs für Abschreibungen'!P99</f>
        <v>0</v>
      </c>
      <c r="N91" s="245">
        <f>-'Inputs für Abschreibungen'!Q99</f>
        <v>0</v>
      </c>
      <c r="O91" s="245">
        <f>-'Inputs für Abschreibungen'!R99</f>
        <v>0</v>
      </c>
      <c r="P91" s="365">
        <f t="shared" si="45"/>
        <v>0</v>
      </c>
      <c r="Q91" s="365">
        <f>-'Inputs für Abschreibungen'!S99</f>
        <v>0</v>
      </c>
      <c r="R91" s="365">
        <f>-'Inputs für Abschreibungen'!T99</f>
        <v>0</v>
      </c>
      <c r="S91" s="365">
        <f>-'Inputs für Abschreibungen'!U99</f>
        <v>0</v>
      </c>
      <c r="T91" s="365">
        <f>-'Inputs für Abschreibungen'!V99</f>
        <v>0</v>
      </c>
      <c r="U91" s="359"/>
      <c r="V91" s="297"/>
      <c r="W91" s="346"/>
    </row>
    <row r="92" spans="1:23" ht="17.100000000000001" customHeight="1" x14ac:dyDescent="0.25">
      <c r="A92" s="428" t="str">
        <f>A32</f>
        <v>Bewilligungen und Lizenzen</v>
      </c>
      <c r="B92" s="254" t="str">
        <f t="shared" si="43"/>
        <v>CHF</v>
      </c>
      <c r="C92" s="314"/>
      <c r="D92" s="245">
        <f>-'Inputs für Abschreibungen'!G107</f>
        <v>0</v>
      </c>
      <c r="E92" s="245">
        <f>-'Inputs für Abschreibungen'!H107</f>
        <v>0</v>
      </c>
      <c r="F92" s="245">
        <f>-'Inputs für Abschreibungen'!I107</f>
        <v>0</v>
      </c>
      <c r="G92" s="245">
        <f>-'Inputs für Abschreibungen'!J107</f>
        <v>0</v>
      </c>
      <c r="H92" s="245">
        <f>-'Inputs für Abschreibungen'!K107</f>
        <v>0</v>
      </c>
      <c r="I92" s="245">
        <f>-'Inputs für Abschreibungen'!L107</f>
        <v>0</v>
      </c>
      <c r="J92" s="245">
        <f>-'Inputs für Abschreibungen'!M107</f>
        <v>0</v>
      </c>
      <c r="K92" s="245">
        <f>-'Inputs für Abschreibungen'!N107</f>
        <v>0</v>
      </c>
      <c r="L92" s="245">
        <f>-'Inputs für Abschreibungen'!O107</f>
        <v>0</v>
      </c>
      <c r="M92" s="245">
        <f>-'Inputs für Abschreibungen'!P107</f>
        <v>0</v>
      </c>
      <c r="N92" s="245">
        <f>-'Inputs für Abschreibungen'!Q107</f>
        <v>0</v>
      </c>
      <c r="O92" s="245">
        <f>-'Inputs für Abschreibungen'!R107</f>
        <v>0</v>
      </c>
      <c r="P92" s="365">
        <f t="shared" si="45"/>
        <v>0</v>
      </c>
      <c r="Q92" s="365">
        <f>-'Inputs für Abschreibungen'!S107</f>
        <v>0</v>
      </c>
      <c r="R92" s="365">
        <f>-'Inputs für Abschreibungen'!T107</f>
        <v>0</v>
      </c>
      <c r="S92" s="365">
        <f>-'Inputs für Abschreibungen'!U107</f>
        <v>0</v>
      </c>
      <c r="T92" s="365">
        <f>-'Inputs für Abschreibungen'!V107</f>
        <v>0</v>
      </c>
      <c r="U92" s="359"/>
      <c r="V92" s="297"/>
      <c r="W92" s="346"/>
    </row>
    <row r="93" spans="1:23" ht="17.100000000000001" customHeight="1" x14ac:dyDescent="0.25">
      <c r="A93" s="434" t="s">
        <v>50</v>
      </c>
      <c r="B93" s="424" t="str">
        <f t="shared" ref="B93:B100" si="46">Currency_USD</f>
        <v>CHF</v>
      </c>
      <c r="C93" s="357"/>
      <c r="D93" s="376">
        <f>SUM(D80:D92)</f>
        <v>0</v>
      </c>
      <c r="E93" s="376">
        <f t="shared" ref="E93:T93" si="47">SUM(E80:E92)</f>
        <v>0</v>
      </c>
      <c r="F93" s="376">
        <f t="shared" si="47"/>
        <v>0</v>
      </c>
      <c r="G93" s="376">
        <f t="shared" si="47"/>
        <v>0</v>
      </c>
      <c r="H93" s="376">
        <f t="shared" si="47"/>
        <v>0</v>
      </c>
      <c r="I93" s="376">
        <f t="shared" si="47"/>
        <v>0</v>
      </c>
      <c r="J93" s="376">
        <f t="shared" si="47"/>
        <v>0</v>
      </c>
      <c r="K93" s="376">
        <f t="shared" si="47"/>
        <v>0</v>
      </c>
      <c r="L93" s="376">
        <f t="shared" si="47"/>
        <v>0</v>
      </c>
      <c r="M93" s="376">
        <f t="shared" si="47"/>
        <v>0</v>
      </c>
      <c r="N93" s="376">
        <f t="shared" si="47"/>
        <v>0</v>
      </c>
      <c r="O93" s="376">
        <f t="shared" si="47"/>
        <v>0</v>
      </c>
      <c r="P93" s="252">
        <f t="shared" si="47"/>
        <v>0</v>
      </c>
      <c r="Q93" s="252">
        <f t="shared" si="47"/>
        <v>0</v>
      </c>
      <c r="R93" s="252">
        <f t="shared" si="47"/>
        <v>0</v>
      </c>
      <c r="S93" s="252">
        <f t="shared" si="47"/>
        <v>0</v>
      </c>
      <c r="T93" s="252">
        <f t="shared" si="47"/>
        <v>0</v>
      </c>
      <c r="V93" s="297"/>
      <c r="W93" s="346"/>
    </row>
    <row r="94" spans="1:23" ht="17.100000000000001" customHeight="1" x14ac:dyDescent="0.25">
      <c r="A94" s="435"/>
      <c r="B94" s="420"/>
      <c r="C94" s="314"/>
      <c r="D94" s="377"/>
      <c r="E94" s="377"/>
      <c r="F94" s="377"/>
      <c r="G94" s="377"/>
      <c r="H94" s="377"/>
      <c r="I94" s="377"/>
      <c r="J94" s="377"/>
      <c r="K94" s="377"/>
      <c r="L94" s="377"/>
      <c r="M94" s="377"/>
      <c r="N94" s="377"/>
      <c r="O94" s="377"/>
      <c r="P94" s="368"/>
      <c r="Q94" s="368"/>
      <c r="R94" s="368"/>
      <c r="S94" s="368"/>
      <c r="T94" s="368"/>
      <c r="V94" s="297"/>
      <c r="W94" s="346"/>
    </row>
    <row r="95" spans="1:23" ht="17.100000000000001" customHeight="1" x14ac:dyDescent="0.25">
      <c r="A95" s="276" t="s">
        <v>283</v>
      </c>
      <c r="B95" s="420"/>
      <c r="C95" s="314"/>
      <c r="D95" s="377"/>
      <c r="E95" s="377"/>
      <c r="F95" s="377"/>
      <c r="G95" s="377"/>
      <c r="H95" s="377"/>
      <c r="I95" s="377"/>
      <c r="J95" s="377"/>
      <c r="K95" s="377"/>
      <c r="L95" s="377"/>
      <c r="M95" s="377"/>
      <c r="N95" s="377"/>
      <c r="O95" s="377"/>
      <c r="P95" s="368"/>
      <c r="Q95" s="368"/>
      <c r="R95" s="368"/>
      <c r="S95" s="368"/>
      <c r="T95" s="368"/>
      <c r="V95" s="297"/>
      <c r="W95" s="346"/>
    </row>
    <row r="96" spans="1:23" ht="17.100000000000001" customHeight="1" x14ac:dyDescent="0.25">
      <c r="A96" s="428" t="s">
        <v>91</v>
      </c>
      <c r="B96" s="254" t="str">
        <f t="shared" si="46"/>
        <v>CHF</v>
      </c>
      <c r="C96" s="348"/>
      <c r="D96" s="364">
        <f>Inputs!G248</f>
        <v>0</v>
      </c>
      <c r="E96" s="364">
        <v>0</v>
      </c>
      <c r="F96" s="364">
        <v>0</v>
      </c>
      <c r="G96" s="364">
        <v>0</v>
      </c>
      <c r="H96" s="364">
        <v>0</v>
      </c>
      <c r="I96" s="364">
        <v>0</v>
      </c>
      <c r="J96" s="364">
        <v>0</v>
      </c>
      <c r="K96" s="364">
        <v>0</v>
      </c>
      <c r="L96" s="364">
        <v>0</v>
      </c>
      <c r="M96" s="364">
        <v>0</v>
      </c>
      <c r="N96" s="364">
        <v>0</v>
      </c>
      <c r="O96" s="364">
        <v>0</v>
      </c>
      <c r="P96" s="365">
        <f t="shared" ref="P96:P99" si="48">SUM(D96:O96)</f>
        <v>0</v>
      </c>
      <c r="Q96" s="365">
        <v>0</v>
      </c>
      <c r="R96" s="365">
        <v>0</v>
      </c>
      <c r="S96" s="365">
        <v>0</v>
      </c>
      <c r="T96" s="365">
        <v>0</v>
      </c>
      <c r="V96" s="297"/>
      <c r="W96" s="346"/>
    </row>
    <row r="97" spans="1:23" ht="17.100000000000001" customHeight="1" x14ac:dyDescent="0.25">
      <c r="A97" s="428" t="s">
        <v>117</v>
      </c>
      <c r="B97" s="199"/>
      <c r="C97" s="348"/>
      <c r="D97" s="364"/>
      <c r="E97" s="364"/>
      <c r="F97" s="364"/>
      <c r="G97" s="364"/>
      <c r="H97" s="364"/>
      <c r="I97" s="364"/>
      <c r="J97" s="364"/>
      <c r="K97" s="364"/>
      <c r="L97" s="364"/>
      <c r="M97" s="364"/>
      <c r="N97" s="364"/>
      <c r="O97" s="364"/>
      <c r="P97" s="365"/>
      <c r="Q97" s="365"/>
      <c r="R97" s="365"/>
      <c r="S97" s="365"/>
      <c r="T97" s="365"/>
      <c r="V97" s="297"/>
      <c r="W97" s="346"/>
    </row>
    <row r="98" spans="1:23" ht="17.100000000000001" customHeight="1" x14ac:dyDescent="0.25">
      <c r="A98" s="436" t="s">
        <v>232</v>
      </c>
      <c r="B98" s="254" t="str">
        <f t="shared" si="46"/>
        <v>CHF</v>
      </c>
      <c r="C98" s="348"/>
      <c r="D98" s="378">
        <f>IF(AND(MONTH(D58)=MONTH(Inputs!$G$252),YEAR('Bilanz &amp; Cashflow'!D58)=YEAR(Inputs!$G$252)),Inputs!$G$251,IF(Inputs!$G$252&lt;Inputs!$G$29,Inputs!$G$251,0))</f>
        <v>0</v>
      </c>
      <c r="E98" s="364">
        <f>IF(AND(MONTH(E58)=MONTH(Inputs!$G$252),YEAR('Bilanz &amp; Cashflow'!E58)=YEAR(Inputs!$G$252)),Inputs!$G$251,0)</f>
        <v>0</v>
      </c>
      <c r="F98" s="364">
        <f>IF(AND(MONTH(F58)=MONTH(Inputs!$G$252),YEAR('Bilanz &amp; Cashflow'!F58)=YEAR(Inputs!$G$252)),Inputs!$G$251,0)</f>
        <v>0</v>
      </c>
      <c r="G98" s="364">
        <f>IF(AND(MONTH(G58)=MONTH(Inputs!$G$252),YEAR('Bilanz &amp; Cashflow'!G58)=YEAR(Inputs!$G$252)),Inputs!$G$251,0)</f>
        <v>0</v>
      </c>
      <c r="H98" s="364">
        <f>IF(AND(MONTH(H58)=MONTH(Inputs!$G$252),YEAR('Bilanz &amp; Cashflow'!H58)=YEAR(Inputs!$G$252)),Inputs!$G$251,0)</f>
        <v>0</v>
      </c>
      <c r="I98" s="364">
        <f>IF(AND(MONTH(I58)=MONTH(Inputs!$G$252),YEAR('Bilanz &amp; Cashflow'!I58)=YEAR(Inputs!$G$252)),Inputs!$G$251,0)</f>
        <v>0</v>
      </c>
      <c r="J98" s="364">
        <f>IF(AND(MONTH(J58)=MONTH(Inputs!$G$252),YEAR('Bilanz &amp; Cashflow'!J58)=YEAR(Inputs!$G$252)),Inputs!$G$251,0)</f>
        <v>0</v>
      </c>
      <c r="K98" s="364">
        <f>IF(AND(MONTH(K58)=MONTH(Inputs!$G$252),YEAR('Bilanz &amp; Cashflow'!K58)=YEAR(Inputs!$G$252)),Inputs!$G$251,0)</f>
        <v>0</v>
      </c>
      <c r="L98" s="364">
        <f>IF(AND(MONTH(L58)=MONTH(Inputs!$G$252),YEAR('Bilanz &amp; Cashflow'!L58)=YEAR(Inputs!$G$252)),Inputs!$G$251,0)</f>
        <v>0</v>
      </c>
      <c r="M98" s="364">
        <f>IF(AND(MONTH(M58)=MONTH(Inputs!$G$252),YEAR('Bilanz &amp; Cashflow'!M58)=YEAR(Inputs!$G$252)),Inputs!$G$251,0)</f>
        <v>0</v>
      </c>
      <c r="N98" s="364">
        <f>IF(AND(MONTH(N58)=MONTH(Inputs!$G$252),YEAR('Bilanz &amp; Cashflow'!N58)=YEAR(Inputs!$G$252)),Inputs!$G$251,0)</f>
        <v>0</v>
      </c>
      <c r="O98" s="364">
        <f>IF(AND(MONTH(O58)=MONTH(Inputs!$G$252),YEAR('Bilanz &amp; Cashflow'!O58)=YEAR(Inputs!$G$252)),Inputs!$G$251,0)</f>
        <v>0</v>
      </c>
      <c r="P98" s="365">
        <f t="shared" si="48"/>
        <v>0</v>
      </c>
      <c r="Q98" s="365">
        <f>IF(AND($P$98=0,VALUE(RIGHT(Q58,4))=YEAR(Inputs!$G$252)),Inputs!$G$251,0)</f>
        <v>0</v>
      </c>
      <c r="R98" s="365">
        <f>IF(AND($P$98=0,VALUE(RIGHT(R58,4))=YEAR(Inputs!$G$252)),Inputs!$G$251,0)</f>
        <v>0</v>
      </c>
      <c r="S98" s="365">
        <f>IF(AND($P$98=0,VALUE(RIGHT(S58,4))=YEAR(Inputs!$G$252)),Inputs!$G$251,0)</f>
        <v>0</v>
      </c>
      <c r="T98" s="365">
        <f>IF(AND($P$98=0,VALUE(RIGHT(T58,4))=YEAR(Inputs!$G$252)),Inputs!$G$251,0)</f>
        <v>0</v>
      </c>
      <c r="V98" s="297"/>
      <c r="W98" s="346"/>
    </row>
    <row r="99" spans="1:23" ht="17.100000000000001" customHeight="1" x14ac:dyDescent="0.25">
      <c r="A99" s="436" t="s">
        <v>233</v>
      </c>
      <c r="B99" s="254" t="str">
        <f t="shared" si="46"/>
        <v>CHF</v>
      </c>
      <c r="C99" s="348"/>
      <c r="D99" s="378">
        <f ca="1">-(IF(Inputs!$G$255="nein",'Inputs für Fremdfinanzierung'!N27,'Inputs für Fremdfinanzierung'!N22)+'Inputs für Fremdfinanzierung'!$G$16)</f>
        <v>0</v>
      </c>
      <c r="E99" s="364">
        <f>-IF(Inputs!$G$255="nein",'Inputs für Fremdfinanzierung'!O27,'Inputs für Fremdfinanzierung'!O22)</f>
        <v>0</v>
      </c>
      <c r="F99" s="364">
        <f>-IF(Inputs!$G$255="nein",'Inputs für Fremdfinanzierung'!P27,'Inputs für Fremdfinanzierung'!P22)</f>
        <v>0</v>
      </c>
      <c r="G99" s="364">
        <f>-IF(Inputs!$G$255="nein",'Inputs für Fremdfinanzierung'!Q27,'Inputs für Fremdfinanzierung'!Q22)</f>
        <v>0</v>
      </c>
      <c r="H99" s="364">
        <f>-IF(Inputs!$G$255="nein",'Inputs für Fremdfinanzierung'!R27,'Inputs für Fremdfinanzierung'!R22)</f>
        <v>0</v>
      </c>
      <c r="I99" s="364">
        <f>-IF(Inputs!$G$255="nein",'Inputs für Fremdfinanzierung'!S27,'Inputs für Fremdfinanzierung'!S22)</f>
        <v>0</v>
      </c>
      <c r="J99" s="364">
        <f>-IF(Inputs!$G$255="nein",'Inputs für Fremdfinanzierung'!T27,'Inputs für Fremdfinanzierung'!T22)</f>
        <v>0</v>
      </c>
      <c r="K99" s="364">
        <f>-IF(Inputs!$G$255="nein",'Inputs für Fremdfinanzierung'!U27,'Inputs für Fremdfinanzierung'!U22)</f>
        <v>0</v>
      </c>
      <c r="L99" s="364">
        <f>-IF(Inputs!$G$255="nein",'Inputs für Fremdfinanzierung'!V27,'Inputs für Fremdfinanzierung'!V22)</f>
        <v>0</v>
      </c>
      <c r="M99" s="364">
        <f>-IF(Inputs!$G$255="nein",'Inputs für Fremdfinanzierung'!W27,'Inputs für Fremdfinanzierung'!W22)</f>
        <v>0</v>
      </c>
      <c r="N99" s="364">
        <f>-IF(Inputs!$G$255="nein",'Inputs für Fremdfinanzierung'!X27,'Inputs für Fremdfinanzierung'!X22)</f>
        <v>0</v>
      </c>
      <c r="O99" s="364">
        <f>-IF(Inputs!$G$255="nein",'Inputs für Fremdfinanzierung'!Y27,'Inputs für Fremdfinanzierung'!Y22)</f>
        <v>0</v>
      </c>
      <c r="P99" s="365">
        <f t="shared" ca="1" si="48"/>
        <v>0</v>
      </c>
      <c r="Q99" s="365">
        <f>-IF(Inputs!$G$255="nein",'Inputs für Fremdfinanzierung'!AA27,'Inputs für Fremdfinanzierung'!AA22)</f>
        <v>0</v>
      </c>
      <c r="R99" s="365">
        <f>-IF(Inputs!$G$255="nein",'Inputs für Fremdfinanzierung'!AB27,'Inputs für Fremdfinanzierung'!AB22)</f>
        <v>0</v>
      </c>
      <c r="S99" s="365">
        <f>-IF(Inputs!$G$255="nein",'Inputs für Fremdfinanzierung'!AC27,'Inputs für Fremdfinanzierung'!AC22)</f>
        <v>0</v>
      </c>
      <c r="T99" s="365">
        <f>-IF(Inputs!$G$255="nein",'Inputs für Fremdfinanzierung'!AD27,'Inputs für Fremdfinanzierung'!AD22)</f>
        <v>0</v>
      </c>
      <c r="V99" s="297"/>
      <c r="W99" s="346"/>
    </row>
    <row r="100" spans="1:23" ht="17.100000000000001" customHeight="1" x14ac:dyDescent="0.25">
      <c r="A100" s="434" t="s">
        <v>51</v>
      </c>
      <c r="B100" s="424" t="str">
        <f t="shared" si="46"/>
        <v>CHF</v>
      </c>
      <c r="C100" s="357"/>
      <c r="D100" s="376">
        <f ca="1">SUM(D96:D99)</f>
        <v>0</v>
      </c>
      <c r="E100" s="376">
        <f t="shared" ref="E100:T100" si="49">SUM(E96:E99)</f>
        <v>0</v>
      </c>
      <c r="F100" s="376">
        <f t="shared" si="49"/>
        <v>0</v>
      </c>
      <c r="G100" s="376">
        <f t="shared" si="49"/>
        <v>0</v>
      </c>
      <c r="H100" s="376">
        <f t="shared" si="49"/>
        <v>0</v>
      </c>
      <c r="I100" s="376">
        <f t="shared" si="49"/>
        <v>0</v>
      </c>
      <c r="J100" s="376">
        <f t="shared" si="49"/>
        <v>0</v>
      </c>
      <c r="K100" s="376">
        <f t="shared" si="49"/>
        <v>0</v>
      </c>
      <c r="L100" s="376">
        <f t="shared" si="49"/>
        <v>0</v>
      </c>
      <c r="M100" s="376">
        <f t="shared" si="49"/>
        <v>0</v>
      </c>
      <c r="N100" s="376">
        <f t="shared" si="49"/>
        <v>0</v>
      </c>
      <c r="O100" s="376">
        <f t="shared" si="49"/>
        <v>0</v>
      </c>
      <c r="P100" s="379">
        <f t="shared" ca="1" si="49"/>
        <v>0</v>
      </c>
      <c r="Q100" s="379">
        <f t="shared" si="49"/>
        <v>0</v>
      </c>
      <c r="R100" s="379">
        <f t="shared" si="49"/>
        <v>0</v>
      </c>
      <c r="S100" s="379">
        <f t="shared" si="49"/>
        <v>0</v>
      </c>
      <c r="T100" s="379">
        <f t="shared" si="49"/>
        <v>0</v>
      </c>
      <c r="V100" s="297"/>
      <c r="W100" s="346"/>
    </row>
    <row r="101" spans="1:23" ht="17.100000000000001" customHeight="1" thickBot="1" x14ac:dyDescent="0.3">
      <c r="A101" s="253"/>
      <c r="B101" s="254"/>
      <c r="C101" s="314"/>
      <c r="D101" s="245"/>
      <c r="E101" s="245"/>
      <c r="F101" s="245"/>
      <c r="G101" s="245"/>
      <c r="H101" s="245"/>
      <c r="I101" s="245"/>
      <c r="J101" s="245"/>
      <c r="K101" s="245"/>
      <c r="L101" s="245"/>
      <c r="M101" s="245"/>
      <c r="N101" s="245"/>
      <c r="O101" s="245"/>
      <c r="P101" s="368"/>
      <c r="Q101" s="368"/>
      <c r="R101" s="368"/>
      <c r="S101" s="368"/>
      <c r="T101" s="368"/>
      <c r="V101" s="297"/>
      <c r="W101" s="346"/>
    </row>
    <row r="102" spans="1:23" ht="17.100000000000001" customHeight="1" x14ac:dyDescent="0.25">
      <c r="A102" s="437" t="s">
        <v>52</v>
      </c>
      <c r="B102" s="438" t="str">
        <f>Currency_USD</f>
        <v>CHF</v>
      </c>
      <c r="C102" s="360"/>
      <c r="D102" s="380">
        <f ca="1">SUM(D77+D93+D100)</f>
        <v>0</v>
      </c>
      <c r="E102" s="380">
        <f t="shared" ref="E102:T102" ca="1" si="50">SUM(E77+E93+E100)</f>
        <v>0</v>
      </c>
      <c r="F102" s="380">
        <f t="shared" ca="1" si="50"/>
        <v>0</v>
      </c>
      <c r="G102" s="380">
        <f t="shared" ca="1" si="50"/>
        <v>0</v>
      </c>
      <c r="H102" s="380">
        <f t="shared" ca="1" si="50"/>
        <v>0</v>
      </c>
      <c r="I102" s="380">
        <f t="shared" ca="1" si="50"/>
        <v>0</v>
      </c>
      <c r="J102" s="380">
        <f t="shared" ca="1" si="50"/>
        <v>0</v>
      </c>
      <c r="K102" s="380">
        <f t="shared" ca="1" si="50"/>
        <v>0</v>
      </c>
      <c r="L102" s="380">
        <f t="shared" ca="1" si="50"/>
        <v>0</v>
      </c>
      <c r="M102" s="380">
        <f t="shared" ca="1" si="50"/>
        <v>0</v>
      </c>
      <c r="N102" s="380">
        <f t="shared" ca="1" si="50"/>
        <v>0</v>
      </c>
      <c r="O102" s="380">
        <f t="shared" ca="1" si="50"/>
        <v>0</v>
      </c>
      <c r="P102" s="381">
        <f t="shared" ca="1" si="50"/>
        <v>0</v>
      </c>
      <c r="Q102" s="381">
        <f t="shared" ca="1" si="50"/>
        <v>0</v>
      </c>
      <c r="R102" s="381">
        <f t="shared" ca="1" si="50"/>
        <v>0</v>
      </c>
      <c r="S102" s="381">
        <f t="shared" ca="1" si="50"/>
        <v>0</v>
      </c>
      <c r="T102" s="381">
        <f t="shared" ca="1" si="50"/>
        <v>0</v>
      </c>
      <c r="V102" s="297"/>
      <c r="W102" s="346"/>
    </row>
    <row r="103" spans="1:23" ht="17.100000000000001" customHeight="1" x14ac:dyDescent="0.25"/>
    <row r="104" spans="1:23" ht="17.100000000000001" customHeight="1" x14ac:dyDescent="0.25"/>
  </sheetData>
  <sheetProtection algorithmName="SHA-512" hashValue="vvrrpg2auUZvEN+gkM9c08dWez5Uu7+uIILnVNBvyNL8I1YMnjKQpNnqRvaQ/WomkjsgpvJUVcnyVHIpgdViGA==" saltValue="jf7ajvkLziJfkXMCsfGgdQ==" spinCount="100000" sheet="1" objects="1" scenarios="1"/>
  <conditionalFormatting sqref="D51:T51">
    <cfRule type="containsText" dxfId="1" priority="3" operator="containsText" text="FALSE">
      <formula>NOT(ISERROR(SEARCH("FALSE",D51)))</formula>
    </cfRule>
    <cfRule type="containsText" dxfId="0" priority="4" operator="containsText" text="OK">
      <formula>NOT(ISERROR(SEARCH("OK",D51)))</formula>
    </cfRule>
  </conditionalFormatting>
  <conditionalFormatting sqref="V8:V49">
    <cfRule type="colorScale" priority="2">
      <colorScale>
        <cfvo type="min"/>
        <cfvo type="percentile" val="50"/>
        <cfvo type="max"/>
        <color rgb="FFF8696B"/>
        <color rgb="FFFFEB84"/>
        <color rgb="FF63BE7B"/>
      </colorScale>
    </cfRule>
  </conditionalFormatting>
  <conditionalFormatting sqref="V59:V102">
    <cfRule type="colorScale" priority="1">
      <colorScale>
        <cfvo type="min"/>
        <cfvo type="percentile" val="50"/>
        <cfvo type="max"/>
        <color rgb="FFF8696B"/>
        <color rgb="FFFFEB84"/>
        <color rgb="FF63BE7B"/>
      </colorScale>
    </cfRule>
  </conditionalFormatting>
  <pageMargins left="0.59055118110236227" right="0.59055118110236227" top="0.78740157480314965" bottom="0.78740157480314965" header="0.31496062992125984" footer="0.31496062992125984"/>
  <pageSetup paperSize="9" scale="50" fitToHeight="2" orientation="landscape" r:id="rId1"/>
  <rowBreaks count="1" manualBreakCount="1">
    <brk id="52" max="16383" man="1"/>
  </rowBreaks>
  <ignoredErrors>
    <ignoredError sqref="P17:P31 P10" 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25EDE-F683-4022-A541-FA77F09A9C89}">
  <sheetPr>
    <tabColor theme="5"/>
  </sheetPr>
  <dimension ref="B1:B11"/>
  <sheetViews>
    <sheetView showGridLines="0" zoomScale="200" zoomScaleNormal="200" zoomScaleSheetLayoutView="100" workbookViewId="0">
      <selection activeCell="A10" sqref="A10"/>
    </sheetView>
  </sheetViews>
  <sheetFormatPr defaultColWidth="9.140625" defaultRowHeight="14.25" x14ac:dyDescent="0.2"/>
  <cols>
    <col min="1" max="1" width="2.7109375" style="198" customWidth="1"/>
    <col min="2" max="16384" width="9.140625" style="198"/>
  </cols>
  <sheetData>
    <row r="1" spans="2:2" x14ac:dyDescent="0.2">
      <c r="B1" s="197"/>
    </row>
    <row r="5" spans="2:2" ht="51" customHeight="1" x14ac:dyDescent="0.2"/>
    <row r="6" spans="2:2" x14ac:dyDescent="0.2">
      <c r="B6" s="270" t="s">
        <v>295</v>
      </c>
    </row>
    <row r="7" spans="2:2" x14ac:dyDescent="0.2">
      <c r="B7" s="270" t="s">
        <v>296</v>
      </c>
    </row>
    <row r="8" spans="2:2" x14ac:dyDescent="0.2">
      <c r="B8" s="270" t="s">
        <v>297</v>
      </c>
    </row>
    <row r="9" spans="2:2" x14ac:dyDescent="0.2">
      <c r="B9" s="271"/>
    </row>
    <row r="10" spans="2:2" x14ac:dyDescent="0.2">
      <c r="B10" s="270" t="s">
        <v>306</v>
      </c>
    </row>
    <row r="11" spans="2:2" x14ac:dyDescent="0.2">
      <c r="B11" s="271" t="s">
        <v>305</v>
      </c>
    </row>
  </sheetData>
  <sheetProtection algorithmName="SHA-512" hashValue="ktOxsYM6IctE0qSjtfZNAI2gSgumjUaM7p0wNFh4dyc4N6lf6FX7JhQ8eD4jUltJP1ChclJzC4Dn+UUOmCrx1A==" saltValue="EHV5O6U5JX0H4+p7b0dFrA==" spinCount="100000" sheet="1" objects="1" scenarios="1"/>
  <pageMargins left="0.59055118110236227" right="0.59055118110236227" top="0.78740157480314965" bottom="0.78740157480314965" header="0.31496062992125984" footer="0.31496062992125984"/>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theme="3"/>
  </sheetPr>
  <dimension ref="A2:AD184"/>
  <sheetViews>
    <sheetView zoomScaleNormal="100" zoomScaleSheetLayoutView="55" workbookViewId="0">
      <selection activeCell="A3" sqref="A3"/>
    </sheetView>
  </sheetViews>
  <sheetFormatPr defaultColWidth="9.140625" defaultRowHeight="14.25" x14ac:dyDescent="0.2"/>
  <cols>
    <col min="1" max="1" width="73.140625" style="82" customWidth="1"/>
    <col min="2" max="2" width="46.28515625" style="82" customWidth="1"/>
    <col min="3" max="3" width="28.5703125" style="82" customWidth="1"/>
    <col min="4" max="4" width="16.42578125" style="82" customWidth="1"/>
    <col min="5" max="9" width="17.7109375" style="82" customWidth="1"/>
    <col min="10" max="10" width="16.7109375" style="82" customWidth="1"/>
    <col min="11" max="11" width="11.5703125" style="82" bestFit="1" customWidth="1"/>
    <col min="12" max="12" width="13.7109375" style="82" customWidth="1"/>
    <col min="13" max="13" width="12.140625" style="82" customWidth="1"/>
    <col min="14" max="14" width="12.28515625" style="82" customWidth="1"/>
    <col min="15" max="15" width="12.85546875" style="82" customWidth="1"/>
    <col min="16" max="16384" width="9.140625" style="82"/>
  </cols>
  <sheetData>
    <row r="2" spans="1:30" x14ac:dyDescent="0.2">
      <c r="A2" s="81"/>
      <c r="B2" s="81"/>
      <c r="C2" s="81"/>
      <c r="D2" s="81"/>
      <c r="E2" s="81"/>
      <c r="F2" s="81"/>
      <c r="G2" s="81"/>
      <c r="H2" s="81"/>
      <c r="I2" s="81"/>
      <c r="J2" s="81"/>
      <c r="K2" s="124"/>
      <c r="L2" s="84"/>
      <c r="M2" s="84"/>
      <c r="N2" s="84"/>
      <c r="O2" s="84"/>
      <c r="P2" s="84"/>
      <c r="Q2" s="218" t="s">
        <v>129</v>
      </c>
      <c r="R2" s="84"/>
      <c r="S2" s="84"/>
      <c r="T2" s="84"/>
      <c r="U2" s="84"/>
      <c r="V2" s="84"/>
      <c r="W2" s="84"/>
      <c r="X2" s="84"/>
      <c r="Y2" s="84"/>
      <c r="Z2" s="84"/>
      <c r="AA2" s="84"/>
      <c r="AB2" s="84"/>
      <c r="AC2" s="84"/>
      <c r="AD2" s="124"/>
    </row>
    <row r="3" spans="1:30" ht="23.25" x14ac:dyDescent="0.35">
      <c r="A3" s="194" t="s">
        <v>319</v>
      </c>
      <c r="B3" s="81"/>
      <c r="C3" s="81"/>
      <c r="D3" s="81"/>
      <c r="E3" s="81"/>
      <c r="F3" s="81"/>
      <c r="G3" s="81"/>
      <c r="H3" s="81"/>
      <c r="I3" s="81"/>
      <c r="J3" s="81"/>
      <c r="K3" s="124"/>
      <c r="L3" s="84"/>
      <c r="M3" s="84"/>
      <c r="N3" s="84"/>
      <c r="O3" s="84"/>
      <c r="P3" s="84"/>
      <c r="Q3" s="218" t="s">
        <v>130</v>
      </c>
      <c r="R3" s="84"/>
      <c r="S3" s="84"/>
      <c r="T3" s="84"/>
      <c r="U3" s="84"/>
      <c r="V3" s="84"/>
      <c r="W3" s="84"/>
      <c r="X3" s="84"/>
      <c r="Y3" s="84"/>
      <c r="Z3" s="84"/>
      <c r="AA3" s="84"/>
      <c r="AB3" s="84"/>
      <c r="AC3" s="84"/>
      <c r="AD3" s="124"/>
    </row>
    <row r="4" spans="1:30" ht="18" x14ac:dyDescent="0.25">
      <c r="A4" s="196"/>
      <c r="B4" s="81"/>
      <c r="C4" s="81"/>
      <c r="D4" s="81"/>
      <c r="E4" s="81"/>
      <c r="F4" s="81"/>
      <c r="G4" s="81"/>
      <c r="H4" s="81"/>
      <c r="I4" s="81"/>
      <c r="J4" s="81"/>
      <c r="K4" s="124"/>
      <c r="L4" s="84"/>
      <c r="M4" s="84"/>
      <c r="N4" s="84"/>
      <c r="O4" s="84"/>
      <c r="P4" s="84"/>
      <c r="Q4" s="84"/>
      <c r="R4" s="84"/>
      <c r="S4" s="84"/>
      <c r="T4" s="84"/>
      <c r="U4" s="84"/>
      <c r="V4" s="153"/>
      <c r="W4" s="84"/>
      <c r="X4" s="84"/>
      <c r="Y4" s="84"/>
      <c r="Z4" s="84"/>
      <c r="AA4" s="84"/>
      <c r="AB4" s="84"/>
      <c r="AC4" s="84"/>
      <c r="AD4" s="124"/>
    </row>
    <row r="5" spans="1:30" x14ac:dyDescent="0.2">
      <c r="A5" s="84"/>
      <c r="B5" s="84"/>
      <c r="C5" s="84"/>
      <c r="D5" s="84"/>
      <c r="E5" s="84"/>
      <c r="F5" s="84"/>
      <c r="G5" s="84"/>
      <c r="H5" s="84"/>
      <c r="I5" s="84"/>
      <c r="J5" s="84"/>
      <c r="K5" s="124"/>
      <c r="L5" s="84"/>
      <c r="M5" s="84"/>
      <c r="N5" s="84"/>
      <c r="O5" s="84"/>
      <c r="P5" s="84"/>
      <c r="Q5" s="84"/>
      <c r="R5" s="84"/>
      <c r="S5" s="84"/>
      <c r="T5" s="84"/>
      <c r="U5" s="84"/>
      <c r="V5" s="153"/>
      <c r="W5" s="84"/>
      <c r="X5" s="84"/>
      <c r="Y5" s="84"/>
      <c r="Z5" s="84"/>
      <c r="AA5" s="84"/>
      <c r="AB5" s="84"/>
      <c r="AC5" s="84"/>
      <c r="AD5" s="124"/>
    </row>
    <row r="6" spans="1:30" ht="5.25" customHeight="1" x14ac:dyDescent="0.2">
      <c r="K6" s="124"/>
      <c r="L6" s="84"/>
      <c r="M6" s="84"/>
      <c r="N6" s="84"/>
      <c r="O6" s="84"/>
      <c r="P6" s="84"/>
      <c r="Q6" s="84"/>
      <c r="R6" s="84"/>
      <c r="S6" s="84"/>
      <c r="T6" s="84"/>
      <c r="U6" s="84"/>
      <c r="V6" s="153"/>
      <c r="W6" s="84"/>
      <c r="X6" s="84"/>
      <c r="AA6" s="84"/>
      <c r="AB6" s="84"/>
      <c r="AC6" s="84"/>
      <c r="AD6" s="124"/>
    </row>
    <row r="7" spans="1:30" ht="15" x14ac:dyDescent="0.25">
      <c r="A7" s="85" t="s">
        <v>194</v>
      </c>
      <c r="B7" s="86"/>
      <c r="C7" s="86"/>
      <c r="D7" s="87"/>
      <c r="E7" s="88"/>
      <c r="F7" s="87"/>
      <c r="G7" s="87"/>
      <c r="H7" s="87"/>
      <c r="I7" s="87"/>
      <c r="J7" s="87"/>
      <c r="K7" s="124"/>
      <c r="L7" s="84"/>
      <c r="M7" s="84"/>
      <c r="N7" s="84"/>
      <c r="O7" s="84"/>
      <c r="P7" s="84"/>
      <c r="Q7" s="84"/>
      <c r="R7" s="84"/>
      <c r="S7" s="84"/>
      <c r="T7" s="84"/>
      <c r="U7" s="84"/>
      <c r="V7" s="153"/>
      <c r="W7" s="84"/>
      <c r="X7" s="84"/>
      <c r="AA7" s="84"/>
      <c r="AB7" s="84"/>
      <c r="AC7" s="84"/>
      <c r="AD7" s="124"/>
    </row>
    <row r="8" spans="1:30" x14ac:dyDescent="0.2">
      <c r="A8" s="89"/>
      <c r="B8" s="90"/>
      <c r="C8" s="90"/>
      <c r="D8" s="89"/>
      <c r="J8" s="89"/>
      <c r="K8" s="124"/>
      <c r="L8" s="84"/>
      <c r="M8" s="84"/>
      <c r="N8" s="84"/>
      <c r="O8" s="84"/>
      <c r="P8" s="84"/>
      <c r="Q8" s="84"/>
      <c r="R8" s="84"/>
      <c r="S8" s="84"/>
      <c r="T8" s="84"/>
      <c r="U8" s="84"/>
      <c r="V8" s="153"/>
      <c r="W8" s="84"/>
      <c r="X8" s="84"/>
      <c r="AA8" s="84"/>
      <c r="AB8" s="84"/>
      <c r="AC8" s="84"/>
      <c r="AD8" s="124"/>
    </row>
    <row r="9" spans="1:30" ht="15" x14ac:dyDescent="0.25">
      <c r="A9" s="107" t="s">
        <v>197</v>
      </c>
      <c r="B9" s="91" t="s">
        <v>195</v>
      </c>
      <c r="C9" s="91"/>
      <c r="D9" s="92">
        <f t="shared" ref="D9" si="0">IF(ISBLANK(E9),0,1)</f>
        <v>0</v>
      </c>
      <c r="E9" s="553"/>
      <c r="F9" s="553"/>
      <c r="G9" s="553"/>
      <c r="H9" s="553"/>
      <c r="I9" s="553"/>
      <c r="J9" s="89"/>
      <c r="K9" s="124"/>
      <c r="L9" s="84"/>
      <c r="M9" s="84"/>
      <c r="N9" s="84"/>
      <c r="O9" s="84"/>
      <c r="P9" s="84"/>
      <c r="Q9" s="84"/>
      <c r="R9" s="84"/>
      <c r="S9" s="84"/>
      <c r="T9" s="84"/>
      <c r="U9" s="84"/>
      <c r="V9" s="153"/>
      <c r="W9" s="84"/>
      <c r="X9" s="84"/>
      <c r="AA9" s="84"/>
      <c r="AB9" s="84"/>
      <c r="AC9" s="84"/>
      <c r="AD9" s="124"/>
    </row>
    <row r="10" spans="1:30" ht="31.9" customHeight="1" x14ac:dyDescent="0.2">
      <c r="A10" s="130" t="s">
        <v>258</v>
      </c>
      <c r="B10" s="110" t="s">
        <v>9</v>
      </c>
      <c r="C10" s="110"/>
      <c r="D10" s="111">
        <f>IF(ISBLANK(E10),0,1)</f>
        <v>0</v>
      </c>
      <c r="E10" s="554"/>
      <c r="F10" s="554"/>
      <c r="G10" s="554"/>
      <c r="H10" s="554"/>
      <c r="I10" s="554"/>
      <c r="J10" s="89"/>
      <c r="K10" s="124"/>
      <c r="L10" s="84"/>
      <c r="M10" s="84"/>
      <c r="N10" s="84"/>
      <c r="O10" s="84"/>
      <c r="P10" s="84"/>
      <c r="Q10" s="84"/>
      <c r="R10" s="84"/>
      <c r="S10" s="84"/>
      <c r="T10" s="84"/>
      <c r="U10" s="84"/>
      <c r="V10" s="153"/>
      <c r="W10" s="84"/>
      <c r="X10" s="84"/>
      <c r="AA10" s="84"/>
      <c r="AB10" s="84"/>
      <c r="AC10" s="84"/>
      <c r="AD10" s="124"/>
    </row>
    <row r="11" spans="1:30" ht="15" x14ac:dyDescent="0.25">
      <c r="A11" s="107" t="s">
        <v>288</v>
      </c>
      <c r="B11" s="91" t="s">
        <v>16</v>
      </c>
      <c r="C11" s="91"/>
      <c r="D11" s="92">
        <f>IF(ISBLANK(E11),0,1)</f>
        <v>0</v>
      </c>
      <c r="E11" s="556"/>
      <c r="F11" s="556"/>
      <c r="G11" s="556"/>
      <c r="H11" s="556"/>
      <c r="I11" s="556"/>
      <c r="K11" s="124"/>
      <c r="L11" s="84"/>
      <c r="M11" s="84"/>
      <c r="N11" s="84"/>
      <c r="O11" s="84"/>
      <c r="P11" s="84"/>
      <c r="Q11" s="84"/>
      <c r="R11" s="84"/>
      <c r="S11" s="84"/>
      <c r="T11" s="84"/>
      <c r="U11" s="84"/>
      <c r="V11" s="153"/>
      <c r="W11" s="84"/>
      <c r="X11" s="84"/>
      <c r="AA11" s="84"/>
      <c r="AB11" s="84"/>
      <c r="AC11" s="84"/>
      <c r="AD11" s="124"/>
    </row>
    <row r="12" spans="1:30" s="80" customFormat="1" ht="15" x14ac:dyDescent="0.25">
      <c r="A12" s="93"/>
      <c r="B12" s="93"/>
      <c r="C12" s="93"/>
      <c r="D12" s="94"/>
      <c r="E12" s="94"/>
      <c r="F12" s="94"/>
      <c r="G12" s="95"/>
      <c r="H12" s="95"/>
      <c r="I12" s="96"/>
      <c r="J12" s="97"/>
      <c r="K12" s="97"/>
      <c r="L12" s="127"/>
      <c r="M12" s="127"/>
      <c r="N12" s="126"/>
      <c r="O12" s="126"/>
      <c r="P12" s="126"/>
      <c r="Q12" s="126"/>
      <c r="R12" s="126"/>
      <c r="S12" s="126"/>
      <c r="T12" s="126"/>
      <c r="U12" s="126"/>
      <c r="V12" s="153"/>
      <c r="W12" s="126"/>
      <c r="X12" s="126"/>
      <c r="Z12" s="82"/>
      <c r="AA12" s="126"/>
      <c r="AB12" s="126"/>
      <c r="AC12" s="126"/>
      <c r="AD12" s="125"/>
    </row>
    <row r="13" spans="1:30" ht="15" x14ac:dyDescent="0.25">
      <c r="A13" s="85" t="s">
        <v>57</v>
      </c>
      <c r="B13" s="86"/>
      <c r="C13" s="86"/>
      <c r="D13" s="87"/>
      <c r="E13" s="87"/>
      <c r="F13" s="87"/>
      <c r="G13" s="87"/>
      <c r="H13" s="87"/>
      <c r="I13" s="87"/>
      <c r="J13" s="87"/>
      <c r="K13" s="124"/>
      <c r="L13" s="84"/>
      <c r="M13" s="84"/>
      <c r="N13" s="84"/>
      <c r="O13" s="84"/>
      <c r="P13" s="84"/>
      <c r="Q13" s="84"/>
      <c r="R13" s="84"/>
      <c r="S13" s="84"/>
      <c r="T13" s="84"/>
      <c r="U13" s="84"/>
      <c r="V13" s="153"/>
      <c r="W13" s="84"/>
      <c r="X13" s="84"/>
      <c r="AA13" s="84"/>
      <c r="AB13" s="84"/>
      <c r="AC13" s="84"/>
      <c r="AD13" s="124"/>
    </row>
    <row r="14" spans="1:30" ht="15" x14ac:dyDescent="0.25">
      <c r="A14" s="89"/>
      <c r="B14" s="91"/>
      <c r="C14" s="91"/>
      <c r="D14" s="89"/>
      <c r="E14" s="89"/>
      <c r="F14" s="89"/>
      <c r="G14" s="89"/>
      <c r="H14" s="89"/>
      <c r="I14" s="89"/>
      <c r="J14" s="89"/>
      <c r="K14" s="124"/>
      <c r="L14" s="84"/>
      <c r="M14" s="84"/>
      <c r="N14" s="84"/>
      <c r="O14" s="84"/>
      <c r="P14" s="84"/>
      <c r="Q14" s="84"/>
      <c r="R14" s="84"/>
      <c r="S14" s="84"/>
      <c r="T14" s="84"/>
      <c r="U14" s="84"/>
      <c r="V14" s="153"/>
      <c r="W14" s="84"/>
      <c r="X14" s="84"/>
      <c r="AA14" s="84"/>
      <c r="AB14" s="84"/>
      <c r="AC14" s="84"/>
      <c r="AD14" s="124"/>
    </row>
    <row r="15" spans="1:30" ht="15" x14ac:dyDescent="0.25">
      <c r="A15" s="131" t="s">
        <v>243</v>
      </c>
      <c r="B15" s="91"/>
      <c r="C15" s="91"/>
      <c r="D15" s="92"/>
      <c r="E15" s="89"/>
      <c r="F15" s="89"/>
      <c r="G15" s="89"/>
      <c r="H15" s="89"/>
      <c r="I15" s="89"/>
      <c r="J15" s="89"/>
      <c r="K15" s="124"/>
      <c r="L15" s="84"/>
      <c r="M15" s="84"/>
      <c r="N15" s="84"/>
      <c r="O15" s="84"/>
      <c r="P15" s="84"/>
      <c r="Q15" s="84"/>
      <c r="R15" s="84"/>
      <c r="S15" s="84"/>
      <c r="T15" s="84"/>
      <c r="U15" s="84"/>
      <c r="V15" s="153"/>
      <c r="W15" s="84"/>
      <c r="X15" s="84"/>
      <c r="AA15" s="84"/>
      <c r="AB15" s="84"/>
      <c r="AC15" s="84"/>
      <c r="AD15" s="124"/>
    </row>
    <row r="16" spans="1:30" ht="15" x14ac:dyDescent="0.25">
      <c r="A16" s="131" t="s">
        <v>244</v>
      </c>
      <c r="B16" s="91"/>
      <c r="C16" s="91"/>
      <c r="D16" s="92"/>
      <c r="E16" s="555"/>
      <c r="F16" s="555"/>
      <c r="G16" s="555"/>
      <c r="H16" s="555"/>
      <c r="I16" s="555"/>
      <c r="J16" s="89"/>
      <c r="K16" s="124"/>
      <c r="L16" s="84"/>
      <c r="M16" s="84"/>
      <c r="N16" s="84"/>
      <c r="O16" s="84"/>
      <c r="P16" s="84"/>
      <c r="Q16" s="84"/>
      <c r="R16" s="84"/>
      <c r="S16" s="84"/>
      <c r="T16" s="84"/>
      <c r="U16" s="84"/>
      <c r="V16" s="153"/>
      <c r="W16" s="84"/>
      <c r="X16" s="84"/>
      <c r="AA16" s="84"/>
      <c r="AB16" s="84"/>
      <c r="AC16" s="84"/>
      <c r="AD16" s="124"/>
    </row>
    <row r="17" spans="1:30" ht="15" x14ac:dyDescent="0.25">
      <c r="A17" s="89"/>
      <c r="B17" s="91"/>
      <c r="C17" s="91"/>
      <c r="D17" s="92"/>
      <c r="E17" s="116"/>
      <c r="F17" s="116"/>
      <c r="G17" s="116"/>
      <c r="H17" s="116"/>
      <c r="I17" s="116"/>
      <c r="J17" s="89"/>
      <c r="K17" s="124"/>
      <c r="L17" s="84"/>
      <c r="M17" s="84"/>
      <c r="N17" s="84"/>
      <c r="O17" s="84"/>
      <c r="P17" s="84"/>
      <c r="Q17" s="84"/>
      <c r="R17" s="84"/>
      <c r="S17" s="84"/>
      <c r="T17" s="84"/>
      <c r="U17" s="84"/>
      <c r="V17" s="153"/>
      <c r="W17" s="84"/>
      <c r="X17" s="84"/>
      <c r="AA17" s="84"/>
      <c r="AB17" s="84"/>
      <c r="AC17" s="84"/>
      <c r="AD17" s="124"/>
    </row>
    <row r="18" spans="1:30" ht="15" x14ac:dyDescent="0.25">
      <c r="A18" s="193" t="s">
        <v>175</v>
      </c>
      <c r="B18" s="117"/>
      <c r="C18" s="117"/>
      <c r="D18" s="118"/>
      <c r="E18" s="119"/>
      <c r="F18" s="119"/>
      <c r="G18" s="119"/>
      <c r="H18" s="119"/>
      <c r="I18" s="119"/>
      <c r="J18" s="120"/>
      <c r="K18" s="124"/>
      <c r="L18" s="84"/>
      <c r="M18" s="84"/>
      <c r="N18" s="84"/>
      <c r="O18" s="84"/>
      <c r="P18" s="84"/>
      <c r="Q18" s="84"/>
      <c r="R18" s="84"/>
      <c r="S18" s="84"/>
      <c r="T18" s="84"/>
      <c r="U18" s="84"/>
      <c r="V18" s="153"/>
      <c r="W18" s="84"/>
      <c r="X18" s="84"/>
      <c r="AA18" s="84"/>
      <c r="AB18" s="84"/>
      <c r="AC18" s="84"/>
      <c r="AD18" s="124"/>
    </row>
    <row r="19" spans="1:30" ht="15" x14ac:dyDescent="0.25">
      <c r="A19" s="89"/>
      <c r="B19" s="91"/>
      <c r="C19" s="91"/>
      <c r="D19" s="92"/>
      <c r="E19" s="555"/>
      <c r="F19" s="555"/>
      <c r="G19" s="555"/>
      <c r="H19" s="555"/>
      <c r="I19" s="555"/>
      <c r="J19" s="89"/>
      <c r="K19" s="124"/>
      <c r="L19" s="84"/>
      <c r="M19" s="84"/>
      <c r="N19" s="84"/>
      <c r="O19" s="84"/>
      <c r="P19" s="84"/>
      <c r="Q19" s="84"/>
      <c r="R19" s="84"/>
      <c r="S19" s="84"/>
      <c r="T19" s="84"/>
      <c r="U19" s="84"/>
      <c r="V19" s="153"/>
      <c r="W19" s="84"/>
      <c r="X19" s="84"/>
      <c r="Z19" s="84"/>
      <c r="AA19" s="84"/>
      <c r="AB19" s="84"/>
      <c r="AC19" s="84"/>
      <c r="AD19" s="124"/>
    </row>
    <row r="20" spans="1:30" ht="15" x14ac:dyDescent="0.25">
      <c r="A20" s="99"/>
      <c r="B20" s="91"/>
      <c r="C20" s="91"/>
      <c r="D20" s="92"/>
      <c r="E20" s="133" t="s">
        <v>198</v>
      </c>
      <c r="F20" s="133" t="s">
        <v>199</v>
      </c>
      <c r="G20" s="133" t="s">
        <v>200</v>
      </c>
      <c r="H20" s="133" t="s">
        <v>201</v>
      </c>
      <c r="I20" s="133" t="s">
        <v>202</v>
      </c>
      <c r="J20" s="89"/>
      <c r="K20" s="124"/>
      <c r="L20" s="84"/>
      <c r="M20" s="84"/>
      <c r="N20" s="84"/>
      <c r="O20" s="84"/>
      <c r="P20" s="84"/>
      <c r="Q20" s="84"/>
      <c r="R20" s="84"/>
      <c r="S20" s="84"/>
      <c r="T20" s="84"/>
      <c r="U20" s="84"/>
      <c r="V20" s="153"/>
      <c r="W20" s="84"/>
      <c r="X20" s="84"/>
      <c r="Z20" s="84"/>
      <c r="AA20" s="84"/>
      <c r="AB20" s="84"/>
      <c r="AC20" s="84"/>
      <c r="AD20" s="124"/>
    </row>
    <row r="21" spans="1:30" ht="15" x14ac:dyDescent="0.25">
      <c r="A21" s="131" t="s">
        <v>292</v>
      </c>
      <c r="B21" s="91"/>
      <c r="C21" s="91" t="str">
        <f>"CHF"</f>
        <v>CHF</v>
      </c>
      <c r="D21" s="98">
        <f>NOT(ISBLANK(E21))+NOT(ISBLANK(G21))+NOT(ISBLANK(I21))+NOT(ISBLANK(H21))+NOT(ISBLANK(F21))</f>
        <v>0</v>
      </c>
      <c r="E21" s="280"/>
      <c r="F21" s="281"/>
      <c r="G21" s="280"/>
      <c r="H21" s="281"/>
      <c r="I21" s="280"/>
      <c r="J21" s="89"/>
      <c r="K21" s="124"/>
      <c r="L21" s="84"/>
      <c r="M21" s="84"/>
      <c r="N21" s="84"/>
      <c r="O21" s="84"/>
      <c r="P21" s="84"/>
      <c r="Q21" s="84"/>
      <c r="R21" s="84"/>
      <c r="S21" s="84"/>
      <c r="T21" s="84"/>
      <c r="U21" s="84"/>
      <c r="V21" s="153"/>
      <c r="W21" s="84"/>
      <c r="X21" s="84"/>
      <c r="Z21" s="84"/>
      <c r="AA21" s="84"/>
      <c r="AB21" s="84"/>
      <c r="AC21" s="84"/>
      <c r="AD21" s="124"/>
    </row>
    <row r="22" spans="1:30" ht="15" x14ac:dyDescent="0.25">
      <c r="A22" s="89"/>
      <c r="B22" s="91"/>
      <c r="C22" s="91"/>
      <c r="D22" s="92"/>
      <c r="E22" s="555"/>
      <c r="F22" s="555"/>
      <c r="G22" s="555"/>
      <c r="H22" s="555"/>
      <c r="I22" s="555"/>
      <c r="J22" s="89"/>
      <c r="K22" s="124"/>
      <c r="L22" s="124"/>
      <c r="M22" s="124"/>
      <c r="N22" s="124"/>
      <c r="O22" s="124"/>
      <c r="P22" s="124"/>
      <c r="Q22" s="124"/>
      <c r="R22" s="124"/>
      <c r="S22" s="124"/>
      <c r="T22" s="124"/>
      <c r="U22" s="124"/>
      <c r="V22" s="153"/>
      <c r="W22" s="124"/>
      <c r="X22" s="124"/>
      <c r="Z22" s="124"/>
      <c r="AA22" s="124"/>
      <c r="AB22" s="124"/>
      <c r="AC22" s="124"/>
      <c r="AD22" s="124"/>
    </row>
    <row r="23" spans="1:30" ht="15" x14ac:dyDescent="0.25">
      <c r="A23" s="193" t="s">
        <v>176</v>
      </c>
      <c r="B23" s="117"/>
      <c r="C23" s="117"/>
      <c r="D23" s="118"/>
      <c r="E23" s="119"/>
      <c r="F23" s="119"/>
      <c r="G23" s="119"/>
      <c r="H23" s="119"/>
      <c r="I23" s="119"/>
      <c r="J23" s="120"/>
      <c r="K23" s="124"/>
      <c r="L23" s="124"/>
      <c r="M23" s="124"/>
      <c r="N23" s="124"/>
      <c r="O23" s="124"/>
      <c r="P23" s="124"/>
      <c r="Q23" s="124"/>
      <c r="R23" s="124"/>
      <c r="S23" s="124"/>
      <c r="T23" s="124"/>
      <c r="U23" s="124"/>
      <c r="V23" s="153"/>
      <c r="W23" s="124"/>
      <c r="X23" s="124"/>
      <c r="Z23" s="124"/>
      <c r="AA23" s="124"/>
      <c r="AB23" s="124"/>
      <c r="AC23" s="124"/>
      <c r="AD23" s="124"/>
    </row>
    <row r="24" spans="1:30" ht="15" x14ac:dyDescent="0.25">
      <c r="A24" s="89"/>
      <c r="B24" s="91"/>
      <c r="C24" s="91"/>
      <c r="D24" s="92"/>
      <c r="E24" s="555"/>
      <c r="F24" s="555"/>
      <c r="G24" s="555"/>
      <c r="H24" s="555"/>
      <c r="I24" s="555"/>
      <c r="J24" s="89"/>
      <c r="K24" s="124"/>
      <c r="L24" s="124"/>
      <c r="M24" s="124"/>
      <c r="N24" s="124"/>
      <c r="O24" s="124"/>
      <c r="P24" s="124"/>
      <c r="Q24" s="124"/>
      <c r="R24" s="124"/>
      <c r="S24" s="124"/>
      <c r="T24" s="124"/>
      <c r="U24" s="124"/>
      <c r="V24" s="153"/>
      <c r="W24" s="124"/>
      <c r="X24" s="124"/>
      <c r="Z24" s="124"/>
      <c r="AA24" s="124"/>
      <c r="AB24" s="124"/>
      <c r="AC24" s="124"/>
      <c r="AD24" s="124"/>
    </row>
    <row r="25" spans="1:30" ht="15" x14ac:dyDescent="0.25">
      <c r="A25" s="99"/>
      <c r="B25" s="91"/>
      <c r="C25" s="91"/>
      <c r="D25" s="92"/>
      <c r="E25" s="133" t="s">
        <v>198</v>
      </c>
      <c r="F25" s="133" t="s">
        <v>199</v>
      </c>
      <c r="G25" s="133" t="s">
        <v>200</v>
      </c>
      <c r="H25" s="133" t="s">
        <v>201</v>
      </c>
      <c r="I25" s="133" t="s">
        <v>202</v>
      </c>
      <c r="J25" s="89"/>
      <c r="K25" s="124"/>
      <c r="L25" s="124"/>
      <c r="M25" s="124"/>
      <c r="N25" s="124"/>
      <c r="O25" s="124"/>
      <c r="P25" s="124"/>
      <c r="Q25" s="124"/>
      <c r="R25" s="124"/>
      <c r="S25" s="124"/>
      <c r="T25" s="124"/>
      <c r="U25" s="124"/>
      <c r="V25" s="153"/>
      <c r="W25" s="124"/>
      <c r="X25" s="124"/>
      <c r="Y25" s="124"/>
      <c r="Z25" s="124"/>
      <c r="AA25" s="124"/>
      <c r="AB25" s="124"/>
      <c r="AC25" s="124"/>
      <c r="AD25" s="124"/>
    </row>
    <row r="26" spans="1:30" ht="15" x14ac:dyDescent="0.25">
      <c r="A26" s="131" t="s">
        <v>292</v>
      </c>
      <c r="B26" s="91"/>
      <c r="C26" s="91" t="str">
        <f>"CHF"</f>
        <v>CHF</v>
      </c>
      <c r="D26" s="98">
        <f>NOT(ISBLANK(E26))+NOT(ISBLANK(G26))+NOT(ISBLANK(I26))+NOT(ISBLANK(H26))+NOT(ISBLANK(F26))</f>
        <v>0</v>
      </c>
      <c r="E26" s="280"/>
      <c r="F26" s="281"/>
      <c r="G26" s="280"/>
      <c r="H26" s="281"/>
      <c r="I26" s="280"/>
      <c r="J26" s="89"/>
      <c r="K26" s="124"/>
      <c r="L26" s="124"/>
      <c r="M26" s="124"/>
      <c r="N26" s="124"/>
      <c r="O26" s="124"/>
      <c r="P26" s="124"/>
      <c r="Q26" s="124"/>
      <c r="R26" s="124"/>
      <c r="S26" s="124"/>
      <c r="T26" s="124"/>
      <c r="U26" s="124"/>
      <c r="V26" s="153"/>
      <c r="W26" s="124"/>
      <c r="X26" s="124"/>
      <c r="Y26" s="124"/>
      <c r="Z26" s="124"/>
      <c r="AA26" s="124"/>
      <c r="AB26" s="124"/>
      <c r="AC26" s="124"/>
      <c r="AD26" s="124"/>
    </row>
    <row r="27" spans="1:30" ht="15" x14ac:dyDescent="0.25">
      <c r="A27" s="89"/>
      <c r="B27" s="91"/>
      <c r="C27" s="91"/>
      <c r="D27" s="92"/>
      <c r="E27" s="555"/>
      <c r="F27" s="555"/>
      <c r="G27" s="555"/>
      <c r="H27" s="555"/>
      <c r="I27" s="555"/>
      <c r="J27" s="89"/>
      <c r="K27" s="124"/>
      <c r="L27" s="124"/>
      <c r="M27" s="124"/>
      <c r="N27" s="124"/>
      <c r="O27" s="124"/>
      <c r="P27" s="124"/>
      <c r="Q27" s="124"/>
      <c r="R27" s="124"/>
      <c r="S27" s="124"/>
      <c r="T27" s="124"/>
      <c r="U27" s="124"/>
      <c r="V27" s="124"/>
      <c r="W27" s="124"/>
      <c r="X27" s="124"/>
      <c r="Y27" s="124"/>
      <c r="Z27" s="124"/>
      <c r="AA27" s="124"/>
      <c r="AB27" s="124"/>
      <c r="AC27" s="124"/>
      <c r="AD27" s="124"/>
    </row>
    <row r="28" spans="1:30" ht="15" x14ac:dyDescent="0.25">
      <c r="A28" s="193" t="s">
        <v>177</v>
      </c>
      <c r="B28" s="117"/>
      <c r="C28" s="117"/>
      <c r="D28" s="118"/>
      <c r="E28" s="119"/>
      <c r="F28" s="119"/>
      <c r="G28" s="119"/>
      <c r="H28" s="119"/>
      <c r="I28" s="119"/>
      <c r="J28" s="120"/>
      <c r="K28" s="124"/>
      <c r="L28" s="124"/>
      <c r="M28" s="124"/>
      <c r="N28" s="124"/>
      <c r="O28" s="124"/>
      <c r="P28" s="124"/>
      <c r="Q28" s="124"/>
      <c r="R28" s="124"/>
      <c r="S28" s="124"/>
      <c r="T28" s="124"/>
      <c r="U28" s="124"/>
      <c r="V28" s="124"/>
      <c r="W28" s="124"/>
      <c r="X28" s="124"/>
      <c r="Y28" s="124"/>
      <c r="Z28" s="124"/>
      <c r="AA28" s="124"/>
      <c r="AB28" s="124"/>
      <c r="AC28" s="124"/>
      <c r="AD28" s="124"/>
    </row>
    <row r="29" spans="1:30" ht="15" x14ac:dyDescent="0.25">
      <c r="A29" s="89"/>
      <c r="B29" s="91"/>
      <c r="C29" s="91"/>
      <c r="D29" s="92"/>
      <c r="E29" s="555"/>
      <c r="F29" s="555"/>
      <c r="G29" s="555"/>
      <c r="H29" s="555"/>
      <c r="I29" s="555"/>
      <c r="J29" s="89"/>
      <c r="K29" s="124"/>
      <c r="L29" s="124"/>
      <c r="M29" s="124"/>
      <c r="N29" s="124"/>
      <c r="O29" s="124"/>
      <c r="P29" s="124"/>
      <c r="Q29" s="124"/>
      <c r="R29" s="124"/>
      <c r="S29" s="124"/>
      <c r="T29" s="124"/>
      <c r="U29" s="124"/>
      <c r="V29" s="124"/>
      <c r="W29" s="124"/>
      <c r="X29" s="124"/>
      <c r="Y29" s="124"/>
      <c r="Z29" s="124"/>
      <c r="AA29" s="124"/>
      <c r="AB29" s="124"/>
      <c r="AC29" s="124"/>
      <c r="AD29" s="124"/>
    </row>
    <row r="30" spans="1:30" ht="15" x14ac:dyDescent="0.25">
      <c r="A30" s="99"/>
      <c r="B30" s="91"/>
      <c r="C30" s="91"/>
      <c r="D30" s="92"/>
      <c r="E30" s="133" t="s">
        <v>198</v>
      </c>
      <c r="F30" s="133" t="s">
        <v>199</v>
      </c>
      <c r="G30" s="133" t="s">
        <v>200</v>
      </c>
      <c r="H30" s="133" t="s">
        <v>201</v>
      </c>
      <c r="I30" s="133" t="s">
        <v>202</v>
      </c>
      <c r="J30" s="89"/>
      <c r="K30" s="124"/>
      <c r="L30" s="124"/>
      <c r="M30" s="124"/>
      <c r="N30" s="124"/>
      <c r="O30" s="124"/>
      <c r="P30" s="124"/>
      <c r="Q30" s="124"/>
      <c r="R30" s="124"/>
      <c r="S30" s="124"/>
      <c r="T30" s="124"/>
      <c r="U30" s="124"/>
      <c r="V30" s="124"/>
      <c r="W30" s="124"/>
      <c r="X30" s="124"/>
      <c r="Y30" s="124"/>
      <c r="Z30" s="124"/>
      <c r="AA30" s="124"/>
      <c r="AB30" s="124"/>
      <c r="AC30" s="124"/>
      <c r="AD30" s="124"/>
    </row>
    <row r="31" spans="1:30" ht="15" x14ac:dyDescent="0.25">
      <c r="A31" s="131" t="s">
        <v>292</v>
      </c>
      <c r="B31" s="91"/>
      <c r="C31" s="91" t="str">
        <f>"CHF"</f>
        <v>CHF</v>
      </c>
      <c r="D31" s="98">
        <f>NOT(ISBLANK(E31))+NOT(ISBLANK(G31))+NOT(ISBLANK(I31))+NOT(ISBLANK(H31))+NOT(ISBLANK(F31))</f>
        <v>0</v>
      </c>
      <c r="E31" s="280"/>
      <c r="F31" s="281"/>
      <c r="G31" s="280"/>
      <c r="H31" s="281"/>
      <c r="I31" s="280"/>
      <c r="J31" s="89"/>
      <c r="K31" s="124"/>
      <c r="L31" s="124"/>
      <c r="M31" s="124"/>
      <c r="N31" s="124"/>
      <c r="O31" s="124"/>
      <c r="P31" s="124"/>
      <c r="Q31" s="124"/>
      <c r="R31" s="124"/>
      <c r="S31" s="124"/>
      <c r="T31" s="124"/>
      <c r="U31" s="124"/>
      <c r="V31" s="124"/>
      <c r="W31" s="124"/>
      <c r="X31" s="124"/>
      <c r="Y31" s="124"/>
      <c r="Z31" s="124"/>
      <c r="AA31" s="124"/>
      <c r="AB31" s="124"/>
      <c r="AC31" s="124"/>
      <c r="AD31" s="124"/>
    </row>
    <row r="32" spans="1:30" ht="15" x14ac:dyDescent="0.25">
      <c r="A32" s="89"/>
      <c r="B32" s="91"/>
      <c r="C32" s="91"/>
      <c r="D32" s="92"/>
      <c r="E32" s="555"/>
      <c r="F32" s="555"/>
      <c r="G32" s="555"/>
      <c r="H32" s="555"/>
      <c r="I32" s="555"/>
      <c r="J32" s="89"/>
    </row>
    <row r="33" spans="1:10" ht="15" x14ac:dyDescent="0.25">
      <c r="A33" s="282">
        <f>'Zur Infoanfrage'!C27</f>
        <v>0</v>
      </c>
      <c r="B33" s="100"/>
      <c r="C33" s="100"/>
      <c r="D33" s="101"/>
      <c r="E33" s="102"/>
      <c r="F33" s="101"/>
      <c r="G33" s="101"/>
      <c r="H33" s="101"/>
      <c r="I33" s="101"/>
      <c r="J33" s="101"/>
    </row>
    <row r="34" spans="1:10" ht="15" x14ac:dyDescent="0.25">
      <c r="A34" s="89"/>
      <c r="B34" s="91"/>
      <c r="C34" s="91"/>
      <c r="D34" s="89"/>
      <c r="E34" s="89"/>
      <c r="F34" s="89"/>
      <c r="G34" s="89"/>
      <c r="H34" s="89"/>
      <c r="I34" s="89"/>
      <c r="J34" s="89"/>
    </row>
    <row r="35" spans="1:10" ht="15" x14ac:dyDescent="0.25">
      <c r="A35" s="134" t="s">
        <v>245</v>
      </c>
      <c r="B35" s="91"/>
      <c r="C35" s="91"/>
      <c r="D35" s="89"/>
      <c r="E35" s="89"/>
      <c r="F35" s="89"/>
      <c r="G35" s="89"/>
      <c r="H35" s="89"/>
      <c r="I35" s="89"/>
      <c r="J35" s="89"/>
    </row>
    <row r="36" spans="1:10" ht="15" x14ac:dyDescent="0.25">
      <c r="A36" s="144" t="s">
        <v>287</v>
      </c>
      <c r="B36" s="145"/>
      <c r="C36" s="146"/>
      <c r="D36" s="89"/>
      <c r="E36" s="89"/>
      <c r="F36" s="89"/>
      <c r="G36" s="89"/>
      <c r="H36" s="89"/>
      <c r="I36" s="89"/>
      <c r="J36" s="89"/>
    </row>
    <row r="37" spans="1:10" ht="15" x14ac:dyDescent="0.25">
      <c r="A37" s="147" t="s">
        <v>246</v>
      </c>
      <c r="B37" s="91"/>
      <c r="C37" s="114"/>
      <c r="D37" s="89"/>
      <c r="E37" s="89"/>
      <c r="F37" s="89"/>
      <c r="G37" s="89"/>
      <c r="H37" s="89"/>
      <c r="I37" s="89"/>
      <c r="J37" s="89"/>
    </row>
    <row r="38" spans="1:10" ht="15" x14ac:dyDescent="0.25">
      <c r="A38" s="147" t="s">
        <v>231</v>
      </c>
      <c r="B38" s="91"/>
      <c r="C38" s="114"/>
      <c r="D38" s="89"/>
      <c r="E38" s="89"/>
      <c r="F38" s="89"/>
      <c r="G38" s="89"/>
      <c r="H38" s="89"/>
      <c r="I38" s="89"/>
      <c r="J38" s="89"/>
    </row>
    <row r="39" spans="1:10" ht="15" x14ac:dyDescent="0.25">
      <c r="A39" s="89"/>
      <c r="B39" s="91"/>
      <c r="C39" s="114"/>
      <c r="D39" s="89"/>
      <c r="E39" s="89"/>
      <c r="F39" s="89"/>
      <c r="G39" s="89"/>
      <c r="H39" s="89"/>
      <c r="I39" s="89"/>
      <c r="J39" s="89"/>
    </row>
    <row r="40" spans="1:10" ht="15" x14ac:dyDescent="0.25">
      <c r="A40" s="107" t="str">
        <f>A18</f>
        <v>Geschäftsrichtung 1</v>
      </c>
      <c r="B40" s="91"/>
      <c r="C40" s="91" t="s">
        <v>104</v>
      </c>
      <c r="D40" s="92">
        <f t="shared" ref="D40:D42" si="1">IF(ISBLANK(E40),0,1)</f>
        <v>0</v>
      </c>
      <c r="E40" s="169"/>
      <c r="F40" s="89"/>
      <c r="G40" s="89"/>
      <c r="H40" s="89"/>
      <c r="I40" s="89"/>
      <c r="J40" s="89"/>
    </row>
    <row r="41" spans="1:10" ht="15" x14ac:dyDescent="0.25">
      <c r="A41" s="107" t="str">
        <f>A23</f>
        <v>Geschäftsrichtung 2</v>
      </c>
      <c r="B41" s="91"/>
      <c r="C41" s="91" t="s">
        <v>104</v>
      </c>
      <c r="D41" s="92">
        <f t="shared" si="1"/>
        <v>0</v>
      </c>
      <c r="E41" s="169"/>
      <c r="F41" s="89"/>
      <c r="G41" s="89"/>
      <c r="H41" s="89"/>
      <c r="I41" s="89"/>
      <c r="J41" s="89"/>
    </row>
    <row r="42" spans="1:10" ht="15" x14ac:dyDescent="0.25">
      <c r="A42" s="107" t="str">
        <f>A28</f>
        <v>Geschäftsrichtung 3</v>
      </c>
      <c r="B42" s="91"/>
      <c r="C42" s="91" t="s">
        <v>104</v>
      </c>
      <c r="D42" s="92">
        <f t="shared" si="1"/>
        <v>0</v>
      </c>
      <c r="E42" s="169"/>
      <c r="F42" s="89"/>
      <c r="G42" s="89"/>
      <c r="H42" s="89"/>
      <c r="I42" s="89"/>
      <c r="J42" s="89"/>
    </row>
    <row r="43" spans="1:10" ht="15" x14ac:dyDescent="0.25">
      <c r="A43" s="89"/>
      <c r="B43" s="91"/>
      <c r="C43" s="91"/>
      <c r="D43" s="89"/>
      <c r="E43" s="89"/>
      <c r="F43" s="89"/>
      <c r="G43" s="89"/>
      <c r="H43" s="89"/>
      <c r="I43" s="89"/>
      <c r="J43" s="89"/>
    </row>
    <row r="44" spans="1:10" ht="15" x14ac:dyDescent="0.25">
      <c r="A44" s="83" t="s">
        <v>54</v>
      </c>
      <c r="B44" s="103"/>
      <c r="C44" s="103"/>
      <c r="D44" s="104"/>
      <c r="E44" s="105"/>
      <c r="F44" s="104"/>
      <c r="G44" s="104"/>
      <c r="H44" s="104"/>
      <c r="I44" s="104"/>
      <c r="J44" s="104"/>
    </row>
    <row r="45" spans="1:10" ht="15" x14ac:dyDescent="0.25">
      <c r="A45" s="89"/>
      <c r="B45" s="91"/>
      <c r="C45" s="91"/>
      <c r="D45" s="89"/>
      <c r="E45" s="89"/>
      <c r="F45" s="89"/>
      <c r="G45" s="89"/>
      <c r="H45" s="89"/>
      <c r="I45" s="89"/>
      <c r="J45" s="89"/>
    </row>
    <row r="46" spans="1:10" ht="15" x14ac:dyDescent="0.25">
      <c r="A46" s="136" t="s">
        <v>247</v>
      </c>
      <c r="B46" s="91"/>
      <c r="C46" s="91"/>
      <c r="D46" s="89"/>
      <c r="E46" s="91"/>
      <c r="F46" s="89"/>
      <c r="G46" s="91"/>
      <c r="H46" s="89"/>
      <c r="I46" s="91"/>
      <c r="J46" s="89"/>
    </row>
    <row r="47" spans="1:10" ht="15" x14ac:dyDescent="0.25">
      <c r="A47" s="89"/>
      <c r="B47" s="91"/>
      <c r="C47" s="91"/>
      <c r="D47" s="92"/>
      <c r="E47" s="109" t="s">
        <v>198</v>
      </c>
      <c r="F47" s="109" t="s">
        <v>199</v>
      </c>
      <c r="G47" s="109" t="s">
        <v>200</v>
      </c>
      <c r="H47" s="109" t="s">
        <v>201</v>
      </c>
      <c r="I47" s="109" t="s">
        <v>202</v>
      </c>
      <c r="J47" s="89"/>
    </row>
    <row r="48" spans="1:10" ht="15" x14ac:dyDescent="0.25">
      <c r="A48" s="137" t="s">
        <v>106</v>
      </c>
      <c r="B48" s="89"/>
      <c r="C48" s="91" t="s">
        <v>203</v>
      </c>
      <c r="D48" s="98">
        <f>NOT(ISBLANK(E48))+NOT(ISBLANK(G48))+NOT(ISBLANK(I48))+NOT(ISBLANK(H48))+NOT(ISBLANK(F48))</f>
        <v>0</v>
      </c>
      <c r="E48" s="170"/>
      <c r="F48" s="171"/>
      <c r="G48" s="170"/>
      <c r="H48" s="171"/>
      <c r="I48" s="170"/>
      <c r="J48" s="89"/>
    </row>
    <row r="49" spans="1:10" ht="15" x14ac:dyDescent="0.25">
      <c r="A49" s="137" t="s">
        <v>248</v>
      </c>
      <c r="B49" s="89"/>
      <c r="C49" s="91" t="s">
        <v>203</v>
      </c>
      <c r="D49" s="98">
        <f t="shared" ref="D49:D58" si="2">NOT(ISBLANK(E49))+NOT(ISBLANK(G49))+NOT(ISBLANK(I49))+NOT(ISBLANK(H49))+NOT(ISBLANK(F49))</f>
        <v>0</v>
      </c>
      <c r="E49" s="170"/>
      <c r="F49" s="171"/>
      <c r="G49" s="170"/>
      <c r="H49" s="171"/>
      <c r="I49" s="170"/>
      <c r="J49" s="89"/>
    </row>
    <row r="50" spans="1:10" ht="15" x14ac:dyDescent="0.25">
      <c r="A50" s="138" t="s">
        <v>249</v>
      </c>
      <c r="B50" s="89"/>
      <c r="C50" s="91" t="s">
        <v>205</v>
      </c>
      <c r="D50" s="98">
        <f t="shared" si="2"/>
        <v>0</v>
      </c>
      <c r="E50" s="170"/>
      <c r="F50" s="171"/>
      <c r="G50" s="170"/>
      <c r="H50" s="171"/>
      <c r="I50" s="170"/>
      <c r="J50" s="89"/>
    </row>
    <row r="51" spans="1:10" ht="15" x14ac:dyDescent="0.25">
      <c r="A51" s="138" t="s">
        <v>250</v>
      </c>
      <c r="B51" s="89"/>
      <c r="C51" s="91" t="s">
        <v>205</v>
      </c>
      <c r="D51" s="98">
        <f t="shared" si="2"/>
        <v>0</v>
      </c>
      <c r="E51" s="170"/>
      <c r="F51" s="171"/>
      <c r="G51" s="170"/>
      <c r="H51" s="171"/>
      <c r="I51" s="170"/>
      <c r="J51" s="89"/>
    </row>
    <row r="52" spans="1:10" ht="15" x14ac:dyDescent="0.25">
      <c r="A52" s="138" t="s">
        <v>251</v>
      </c>
      <c r="B52" s="89"/>
      <c r="C52" s="91" t="s">
        <v>205</v>
      </c>
      <c r="D52" s="98">
        <f t="shared" si="2"/>
        <v>0</v>
      </c>
      <c r="E52" s="170"/>
      <c r="F52" s="171"/>
      <c r="G52" s="170"/>
      <c r="H52" s="171"/>
      <c r="I52" s="170"/>
      <c r="J52" s="89"/>
    </row>
    <row r="53" spans="1:10" ht="15" x14ac:dyDescent="0.25">
      <c r="A53" s="137" t="s">
        <v>230</v>
      </c>
      <c r="B53" s="89"/>
      <c r="C53" s="91" t="s">
        <v>203</v>
      </c>
      <c r="D53" s="98">
        <f t="shared" si="2"/>
        <v>0</v>
      </c>
      <c r="E53" s="170"/>
      <c r="F53" s="171"/>
      <c r="G53" s="170"/>
      <c r="H53" s="171"/>
      <c r="I53" s="170"/>
      <c r="J53" s="89"/>
    </row>
    <row r="54" spans="1:10" ht="15" x14ac:dyDescent="0.25">
      <c r="A54" s="137" t="s">
        <v>111</v>
      </c>
      <c r="B54" s="89"/>
      <c r="C54" s="91" t="s">
        <v>203</v>
      </c>
      <c r="D54" s="98">
        <f t="shared" si="2"/>
        <v>0</v>
      </c>
      <c r="E54" s="170"/>
      <c r="F54" s="171"/>
      <c r="G54" s="170"/>
      <c r="H54" s="171"/>
      <c r="I54" s="170"/>
      <c r="J54" s="89"/>
    </row>
    <row r="55" spans="1:10" ht="15" x14ac:dyDescent="0.25">
      <c r="A55" s="137" t="s">
        <v>110</v>
      </c>
      <c r="B55" s="89"/>
      <c r="C55" s="91" t="s">
        <v>203</v>
      </c>
      <c r="D55" s="98">
        <f t="shared" si="2"/>
        <v>0</v>
      </c>
      <c r="E55" s="170"/>
      <c r="F55" s="171"/>
      <c r="G55" s="170"/>
      <c r="H55" s="171"/>
      <c r="I55" s="170"/>
      <c r="J55" s="89"/>
    </row>
    <row r="56" spans="1:10" ht="15" x14ac:dyDescent="0.25">
      <c r="A56" s="137" t="s">
        <v>252</v>
      </c>
      <c r="B56" s="89"/>
      <c r="C56" s="91" t="s">
        <v>203</v>
      </c>
      <c r="D56" s="98">
        <f t="shared" si="2"/>
        <v>0</v>
      </c>
      <c r="E56" s="170"/>
      <c r="F56" s="171"/>
      <c r="G56" s="170"/>
      <c r="H56" s="171"/>
      <c r="I56" s="170"/>
      <c r="J56" s="89"/>
    </row>
    <row r="57" spans="1:10" ht="15" x14ac:dyDescent="0.25">
      <c r="A57" s="137" t="s">
        <v>118</v>
      </c>
      <c r="B57" s="89"/>
      <c r="C57" s="91" t="s">
        <v>203</v>
      </c>
      <c r="D57" s="98">
        <f t="shared" si="2"/>
        <v>0</v>
      </c>
      <c r="E57" s="170"/>
      <c r="F57" s="171"/>
      <c r="G57" s="170"/>
      <c r="H57" s="171"/>
      <c r="I57" s="170"/>
      <c r="J57" s="89"/>
    </row>
    <row r="58" spans="1:10" ht="15" x14ac:dyDescent="0.25">
      <c r="A58" s="137" t="s">
        <v>122</v>
      </c>
      <c r="B58" s="89"/>
      <c r="C58" s="91" t="s">
        <v>203</v>
      </c>
      <c r="D58" s="98">
        <f t="shared" si="2"/>
        <v>0</v>
      </c>
      <c r="E58" s="170"/>
      <c r="F58" s="171"/>
      <c r="G58" s="170"/>
      <c r="H58" s="171"/>
      <c r="I58" s="170"/>
      <c r="J58" s="89"/>
    </row>
    <row r="59" spans="1:10" ht="15" x14ac:dyDescent="0.25">
      <c r="A59" s="137" t="s">
        <v>94</v>
      </c>
      <c r="B59" s="89"/>
      <c r="C59" s="91" t="s">
        <v>203</v>
      </c>
      <c r="D59" s="160">
        <f>NOT(ISBLANK(E59))+NOT(ISBLANK(G59))+NOT(ISBLANK(I59))+NOT(ISBLANK(H59))+NOT(ISBLANK(F59))</f>
        <v>0</v>
      </c>
      <c r="E59" s="170"/>
      <c r="F59" s="171"/>
      <c r="G59" s="170"/>
      <c r="H59" s="171"/>
      <c r="I59" s="170"/>
      <c r="J59" s="89"/>
    </row>
    <row r="60" spans="1:10" ht="15" x14ac:dyDescent="0.25">
      <c r="A60" s="89"/>
      <c r="B60" s="91"/>
      <c r="C60" s="91"/>
      <c r="D60" s="89"/>
      <c r="E60" s="89"/>
      <c r="F60" s="89"/>
      <c r="G60" s="89"/>
      <c r="H60" s="89"/>
      <c r="I60" s="89"/>
      <c r="J60" s="89"/>
    </row>
    <row r="61" spans="1:10" ht="15" x14ac:dyDescent="0.25">
      <c r="A61" s="83" t="s">
        <v>196</v>
      </c>
      <c r="B61" s="103"/>
      <c r="C61" s="103"/>
      <c r="D61" s="104"/>
      <c r="E61" s="105"/>
      <c r="F61" s="104"/>
      <c r="G61" s="104"/>
      <c r="H61" s="104"/>
      <c r="I61" s="104"/>
      <c r="J61" s="104"/>
    </row>
    <row r="62" spans="1:10" ht="15" x14ac:dyDescent="0.25">
      <c r="A62" s="89"/>
      <c r="B62" s="91"/>
      <c r="C62" s="91"/>
      <c r="D62" s="89"/>
      <c r="E62" s="89"/>
      <c r="F62" s="89"/>
      <c r="G62" s="89"/>
      <c r="H62" s="89"/>
      <c r="I62" s="89"/>
      <c r="J62" s="89"/>
    </row>
    <row r="63" spans="1:10" ht="15" x14ac:dyDescent="0.25">
      <c r="A63" s="135" t="s">
        <v>253</v>
      </c>
      <c r="B63" s="91"/>
      <c r="C63" s="91"/>
      <c r="D63" s="89"/>
      <c r="E63" s="89"/>
      <c r="F63" s="89"/>
      <c r="G63" s="89"/>
      <c r="H63" s="89"/>
      <c r="I63" s="89"/>
      <c r="J63" s="89"/>
    </row>
    <row r="64" spans="1:10" ht="30" x14ac:dyDescent="0.25">
      <c r="A64" s="89"/>
      <c r="B64" s="91"/>
      <c r="C64" s="91"/>
      <c r="D64" s="89"/>
      <c r="E64" s="89"/>
      <c r="F64" s="140" t="s">
        <v>254</v>
      </c>
      <c r="G64" s="139"/>
      <c r="H64" s="139"/>
      <c r="I64" s="139"/>
      <c r="J64" s="89"/>
    </row>
    <row r="65" spans="1:15" ht="15" x14ac:dyDescent="0.25">
      <c r="A65" s="141" t="s">
        <v>124</v>
      </c>
      <c r="B65" s="139"/>
      <c r="C65" s="91" t="s">
        <v>17</v>
      </c>
      <c r="D65" s="92">
        <f t="shared" ref="D65:D67" si="3">IF(ISBLANK(E65),0,1)</f>
        <v>0</v>
      </c>
      <c r="E65" s="172"/>
      <c r="F65" s="173"/>
      <c r="G65" s="139"/>
      <c r="H65" s="139"/>
      <c r="I65" s="139"/>
      <c r="J65" s="106"/>
    </row>
    <row r="66" spans="1:15" ht="15" x14ac:dyDescent="0.25">
      <c r="A66" s="141" t="s">
        <v>109</v>
      </c>
      <c r="B66" s="139"/>
      <c r="C66" s="91" t="s">
        <v>17</v>
      </c>
      <c r="D66" s="92">
        <f t="shared" si="3"/>
        <v>0</v>
      </c>
      <c r="E66" s="172"/>
      <c r="F66" s="173"/>
      <c r="G66" s="139"/>
      <c r="H66" s="139"/>
      <c r="I66" s="139"/>
      <c r="J66" s="99"/>
    </row>
    <row r="67" spans="1:15" ht="15" x14ac:dyDescent="0.25">
      <c r="A67" s="141" t="s">
        <v>125</v>
      </c>
      <c r="B67" s="139"/>
      <c r="C67" s="91" t="s">
        <v>17</v>
      </c>
      <c r="D67" s="92">
        <f t="shared" si="3"/>
        <v>0</v>
      </c>
      <c r="E67" s="172"/>
      <c r="F67" s="173"/>
      <c r="G67" s="139"/>
      <c r="H67" s="139"/>
      <c r="I67" s="139"/>
      <c r="J67" s="99"/>
    </row>
    <row r="68" spans="1:15" ht="15" x14ac:dyDescent="0.25">
      <c r="A68" s="89"/>
      <c r="B68" s="91"/>
      <c r="C68" s="91"/>
      <c r="D68" s="89"/>
      <c r="E68" s="89"/>
      <c r="F68" s="139"/>
      <c r="G68" s="139"/>
      <c r="H68" s="139"/>
      <c r="I68" s="139"/>
      <c r="J68" s="89"/>
    </row>
    <row r="69" spans="1:15" ht="15" x14ac:dyDescent="0.25">
      <c r="A69" s="83" t="s">
        <v>97</v>
      </c>
      <c r="B69" s="103"/>
      <c r="C69" s="103"/>
      <c r="D69" s="104"/>
      <c r="E69" s="105"/>
      <c r="F69" s="104"/>
      <c r="G69" s="104"/>
      <c r="H69" s="104"/>
      <c r="I69" s="104"/>
      <c r="J69" s="104"/>
    </row>
    <row r="70" spans="1:15" ht="15" x14ac:dyDescent="0.25">
      <c r="A70" s="89"/>
      <c r="B70" s="91"/>
      <c r="C70" s="91"/>
      <c r="D70" s="89"/>
      <c r="E70" s="89"/>
      <c r="F70" s="139"/>
      <c r="G70" s="139"/>
      <c r="H70" s="139"/>
      <c r="I70" s="139"/>
      <c r="J70" s="89"/>
    </row>
    <row r="71" spans="1:15" ht="15" x14ac:dyDescent="0.25">
      <c r="A71" s="89"/>
      <c r="B71" s="91"/>
      <c r="C71" s="91"/>
      <c r="D71" s="89"/>
      <c r="E71" s="109" t="s">
        <v>198</v>
      </c>
      <c r="F71" s="109" t="s">
        <v>199</v>
      </c>
      <c r="G71" s="109" t="s">
        <v>200</v>
      </c>
      <c r="H71" s="109" t="s">
        <v>201</v>
      </c>
      <c r="I71" s="109" t="s">
        <v>202</v>
      </c>
      <c r="J71" s="89"/>
    </row>
    <row r="72" spans="1:15" ht="15" x14ac:dyDescent="0.25">
      <c r="A72" s="137" t="s">
        <v>291</v>
      </c>
      <c r="B72" s="132"/>
      <c r="C72" s="91" t="s">
        <v>75</v>
      </c>
      <c r="D72" s="98">
        <f t="shared" ref="D72" si="4">NOT(ISBLANK(E72))+NOT(ISBLANK(G72))+NOT(ISBLANK(I72))+NOT(ISBLANK(H72))+NOT(ISBLANK(F72))</f>
        <v>0</v>
      </c>
      <c r="E72" s="174"/>
      <c r="F72" s="175"/>
      <c r="G72" s="174"/>
      <c r="H72" s="175"/>
      <c r="I72" s="174"/>
      <c r="J72" s="89"/>
    </row>
    <row r="73" spans="1:15" ht="15" x14ac:dyDescent="0.25">
      <c r="A73" s="107" t="s">
        <v>179</v>
      </c>
      <c r="B73" s="91"/>
      <c r="C73" s="91" t="s">
        <v>16</v>
      </c>
      <c r="D73" s="89"/>
      <c r="E73" s="176"/>
      <c r="F73" s="177"/>
      <c r="G73" s="177"/>
      <c r="H73" s="177"/>
      <c r="I73" s="177"/>
      <c r="J73" s="89"/>
    </row>
    <row r="74" spans="1:15" ht="15" x14ac:dyDescent="0.25">
      <c r="A74" s="89"/>
      <c r="B74" s="91"/>
      <c r="C74" s="91"/>
      <c r="D74" s="89"/>
      <c r="E74" s="89"/>
      <c r="F74" s="89"/>
      <c r="G74" s="89"/>
      <c r="H74" s="89"/>
      <c r="I74" s="89"/>
      <c r="J74" s="89"/>
      <c r="K74" s="129"/>
      <c r="L74" s="129"/>
      <c r="M74" s="129"/>
      <c r="N74" s="129"/>
      <c r="O74" s="129"/>
    </row>
    <row r="75" spans="1:15" ht="15" x14ac:dyDescent="0.25">
      <c r="A75" s="83" t="s">
        <v>84</v>
      </c>
      <c r="B75" s="103"/>
      <c r="C75" s="103"/>
      <c r="D75" s="104"/>
      <c r="E75" s="105"/>
      <c r="F75" s="104"/>
      <c r="G75" s="104"/>
      <c r="H75" s="104"/>
      <c r="I75" s="104"/>
      <c r="J75" s="104"/>
    </row>
    <row r="76" spans="1:15" ht="15" x14ac:dyDescent="0.25">
      <c r="A76" s="89"/>
      <c r="B76" s="91"/>
      <c r="C76" s="91"/>
      <c r="D76" s="89"/>
      <c r="E76" s="89"/>
      <c r="F76" s="89"/>
      <c r="G76" s="89"/>
      <c r="H76" s="89"/>
      <c r="I76" s="89"/>
      <c r="J76" s="89"/>
    </row>
    <row r="77" spans="1:15" ht="15" x14ac:dyDescent="0.25">
      <c r="A77" s="107" t="s">
        <v>293</v>
      </c>
      <c r="B77" s="134"/>
      <c r="C77" s="91" t="s">
        <v>80</v>
      </c>
      <c r="D77" s="92">
        <f t="shared" ref="D77:D78" si="5">IF(ISBLANK(E77),0,1)</f>
        <v>0</v>
      </c>
      <c r="E77" s="178"/>
      <c r="F77" s="139"/>
      <c r="G77" s="139"/>
      <c r="H77" s="139"/>
      <c r="I77" s="139"/>
      <c r="J77" s="99"/>
    </row>
    <row r="78" spans="1:15" ht="15" x14ac:dyDescent="0.25">
      <c r="A78" s="107" t="s">
        <v>286</v>
      </c>
      <c r="B78" s="134"/>
      <c r="C78" s="91" t="s">
        <v>80</v>
      </c>
      <c r="D78" s="92">
        <f t="shared" si="5"/>
        <v>0</v>
      </c>
      <c r="E78" s="178"/>
      <c r="F78" s="139"/>
      <c r="G78" s="139"/>
      <c r="H78" s="139"/>
      <c r="I78" s="139"/>
      <c r="J78" s="99"/>
    </row>
    <row r="79" spans="1:15" ht="15" x14ac:dyDescent="0.25">
      <c r="A79" s="89"/>
      <c r="B79" s="91"/>
      <c r="C79" s="91"/>
      <c r="D79" s="89"/>
      <c r="E79" s="89"/>
      <c r="F79" s="89"/>
      <c r="G79" s="89"/>
      <c r="H79" s="89"/>
      <c r="I79" s="89"/>
      <c r="J79" s="89"/>
    </row>
    <row r="80" spans="1:15" ht="15" x14ac:dyDescent="0.25">
      <c r="A80" s="83" t="s">
        <v>85</v>
      </c>
      <c r="B80" s="103"/>
      <c r="C80" s="103"/>
      <c r="D80" s="104"/>
      <c r="E80" s="105"/>
      <c r="F80" s="104"/>
      <c r="G80" s="104"/>
      <c r="H80" s="104"/>
      <c r="I80" s="104"/>
      <c r="J80" s="104"/>
    </row>
    <row r="81" spans="1:10" ht="15" x14ac:dyDescent="0.25">
      <c r="A81" s="89"/>
      <c r="B81" s="91"/>
      <c r="C81" s="91"/>
      <c r="D81" s="89"/>
      <c r="E81" s="89"/>
      <c r="F81" s="89"/>
      <c r="G81" s="89"/>
      <c r="H81" s="89"/>
      <c r="I81" s="89"/>
      <c r="J81" s="89"/>
    </row>
    <row r="82" spans="1:10" ht="15" x14ac:dyDescent="0.25">
      <c r="A82" s="107" t="s">
        <v>255</v>
      </c>
      <c r="B82" s="134"/>
      <c r="C82" s="91" t="s">
        <v>16</v>
      </c>
      <c r="D82" s="92">
        <f t="shared" ref="D82" si="6">IF(ISBLANK(E82),0,1)</f>
        <v>0</v>
      </c>
      <c r="E82" s="179"/>
      <c r="F82" s="139"/>
      <c r="G82" s="139"/>
      <c r="H82" s="139"/>
      <c r="I82" s="139"/>
      <c r="J82" s="106"/>
    </row>
    <row r="83" spans="1:10" ht="15" x14ac:dyDescent="0.25">
      <c r="A83" s="89"/>
      <c r="B83" s="91"/>
      <c r="C83" s="91"/>
      <c r="D83" s="89"/>
      <c r="E83" s="89"/>
      <c r="F83" s="89"/>
      <c r="G83" s="89"/>
      <c r="H83" s="89"/>
      <c r="I83" s="89"/>
      <c r="J83" s="89"/>
    </row>
    <row r="84" spans="1:10" ht="15" x14ac:dyDescent="0.25">
      <c r="A84" s="83" t="s">
        <v>189</v>
      </c>
      <c r="B84" s="103"/>
      <c r="C84" s="103"/>
      <c r="D84" s="104"/>
      <c r="E84" s="103"/>
      <c r="F84" s="104"/>
      <c r="G84" s="104"/>
      <c r="H84" s="104"/>
      <c r="I84" s="104"/>
      <c r="J84" s="104"/>
    </row>
    <row r="85" spans="1:10" ht="15" x14ac:dyDescent="0.25">
      <c r="A85" s="89"/>
      <c r="B85" s="91"/>
      <c r="C85" s="91"/>
      <c r="D85" s="89"/>
      <c r="E85" s="89"/>
      <c r="F85" s="89"/>
      <c r="G85" s="89"/>
      <c r="H85" s="89"/>
      <c r="I85" s="89"/>
      <c r="J85" s="89"/>
    </row>
    <row r="86" spans="1:10" ht="15" x14ac:dyDescent="0.25">
      <c r="A86" s="135" t="s">
        <v>256</v>
      </c>
      <c r="B86" s="91"/>
      <c r="C86" s="91"/>
      <c r="D86" s="89"/>
      <c r="J86" s="89"/>
    </row>
    <row r="87" spans="1:10" ht="15" x14ac:dyDescent="0.25">
      <c r="B87" s="91"/>
      <c r="C87" s="91"/>
      <c r="D87" s="89"/>
      <c r="E87" s="109" t="s">
        <v>198</v>
      </c>
      <c r="F87" s="109" t="s">
        <v>199</v>
      </c>
      <c r="G87" s="109" t="s">
        <v>200</v>
      </c>
      <c r="H87" s="109" t="s">
        <v>201</v>
      </c>
      <c r="I87" s="109" t="s">
        <v>202</v>
      </c>
      <c r="J87" s="89"/>
    </row>
    <row r="88" spans="1:10" ht="15" x14ac:dyDescent="0.25">
      <c r="A88" s="142" t="s">
        <v>222</v>
      </c>
      <c r="B88" s="91"/>
      <c r="C88" s="91" t="s">
        <v>17</v>
      </c>
      <c r="D88" s="98">
        <f>NOT(ISBLANK(E88))+NOT(ISBLANK(G88))+NOT(ISBLANK(I88))+NOT(ISBLANK(H88))+NOT(ISBLANK(F88))</f>
        <v>0</v>
      </c>
      <c r="E88" s="180"/>
      <c r="F88" s="181"/>
      <c r="G88" s="182"/>
      <c r="H88" s="181"/>
      <c r="I88" s="182"/>
      <c r="J88" s="89"/>
    </row>
    <row r="89" spans="1:10" ht="15" x14ac:dyDescent="0.25">
      <c r="A89" s="137" t="s">
        <v>257</v>
      </c>
      <c r="B89" s="139"/>
      <c r="C89" s="91" t="s">
        <v>9</v>
      </c>
      <c r="D89" s="92">
        <f t="shared" ref="D89" si="7">IF(ISBLANK(E89),0,1)</f>
        <v>0</v>
      </c>
      <c r="E89" s="183"/>
      <c r="F89" s="184"/>
      <c r="G89" s="184"/>
      <c r="H89" s="184"/>
      <c r="I89" s="184"/>
      <c r="J89" s="106"/>
    </row>
    <row r="90" spans="1:10" ht="15" x14ac:dyDescent="0.25">
      <c r="A90" s="137" t="s">
        <v>112</v>
      </c>
      <c r="B90" s="139"/>
      <c r="C90" s="91" t="s">
        <v>79</v>
      </c>
      <c r="D90" s="92">
        <f t="shared" ref="D90" si="8">IF(ISBLANK(E90),0,1)</f>
        <v>0</v>
      </c>
      <c r="E90" s="185"/>
      <c r="F90" s="184"/>
      <c r="G90" s="184"/>
      <c r="H90" s="184"/>
      <c r="I90" s="184"/>
      <c r="J90" s="106"/>
    </row>
    <row r="91" spans="1:10" ht="15" x14ac:dyDescent="0.25">
      <c r="A91" s="89"/>
      <c r="B91" s="91"/>
      <c r="C91" s="91"/>
      <c r="D91" s="89"/>
      <c r="E91" s="177"/>
      <c r="F91" s="177"/>
      <c r="G91" s="177"/>
      <c r="H91" s="177"/>
      <c r="I91" s="177"/>
      <c r="J91" s="89"/>
    </row>
    <row r="92" spans="1:10" ht="15" x14ac:dyDescent="0.25">
      <c r="A92" s="142" t="s">
        <v>238</v>
      </c>
      <c r="B92" s="91"/>
      <c r="C92" s="91" t="s">
        <v>17</v>
      </c>
      <c r="D92" s="98">
        <f>NOT(ISBLANK(E92))+NOT(ISBLANK(G92))+NOT(ISBLANK(I92))+NOT(ISBLANK(H92))+NOT(ISBLANK(F92))</f>
        <v>0</v>
      </c>
      <c r="E92" s="180"/>
      <c r="F92" s="181"/>
      <c r="G92" s="182"/>
      <c r="H92" s="181"/>
      <c r="I92" s="182"/>
      <c r="J92" s="89"/>
    </row>
    <row r="93" spans="1:10" ht="15" x14ac:dyDescent="0.25">
      <c r="A93" s="137" t="s">
        <v>257</v>
      </c>
      <c r="B93" s="139"/>
      <c r="C93" s="91" t="s">
        <v>9</v>
      </c>
      <c r="D93" s="92">
        <f t="shared" ref="D93" si="9">IF(ISBLANK(E93),0,1)</f>
        <v>0</v>
      </c>
      <c r="E93" s="183"/>
      <c r="F93" s="184"/>
      <c r="G93" s="184"/>
      <c r="H93" s="184"/>
      <c r="I93" s="184"/>
      <c r="J93" s="106"/>
    </row>
    <row r="94" spans="1:10" ht="15" x14ac:dyDescent="0.25">
      <c r="A94" s="137" t="s">
        <v>112</v>
      </c>
      <c r="B94" s="139"/>
      <c r="C94" s="91" t="s">
        <v>79</v>
      </c>
      <c r="D94" s="92">
        <f t="shared" ref="D94" si="10">IF(ISBLANK(E94),0,1)</f>
        <v>0</v>
      </c>
      <c r="E94" s="185"/>
      <c r="F94" s="184"/>
      <c r="G94" s="184"/>
      <c r="H94" s="184"/>
      <c r="I94" s="184"/>
      <c r="J94" s="106"/>
    </row>
    <row r="95" spans="1:10" ht="15" x14ac:dyDescent="0.25">
      <c r="A95" s="89"/>
      <c r="B95" s="91"/>
      <c r="C95" s="91"/>
      <c r="D95" s="89"/>
      <c r="E95" s="177"/>
      <c r="F95" s="177"/>
      <c r="G95" s="177"/>
      <c r="H95" s="177"/>
      <c r="I95" s="177"/>
      <c r="J95" s="89"/>
    </row>
    <row r="96" spans="1:10" ht="15" x14ac:dyDescent="0.25">
      <c r="A96" s="142" t="s">
        <v>113</v>
      </c>
      <c r="B96" s="91"/>
      <c r="C96" s="91" t="s">
        <v>17</v>
      </c>
      <c r="D96" s="98">
        <f>NOT(ISBLANK(E96))+NOT(ISBLANK(G96))+NOT(ISBLANK(I96))+NOT(ISBLANK(H96))+NOT(ISBLANK(F96))</f>
        <v>0</v>
      </c>
      <c r="E96" s="180"/>
      <c r="F96" s="181"/>
      <c r="G96" s="182"/>
      <c r="H96" s="181"/>
      <c r="I96" s="182"/>
      <c r="J96" s="89"/>
    </row>
    <row r="97" spans="1:10" ht="15" x14ac:dyDescent="0.25">
      <c r="A97" s="137" t="s">
        <v>257</v>
      </c>
      <c r="B97" s="139"/>
      <c r="C97" s="91" t="s">
        <v>9</v>
      </c>
      <c r="D97" s="92">
        <f t="shared" ref="D97:D98" si="11">IF(ISBLANK(E97),0,1)</f>
        <v>0</v>
      </c>
      <c r="E97" s="183"/>
      <c r="F97" s="184"/>
      <c r="G97" s="184"/>
      <c r="H97" s="184"/>
      <c r="I97" s="184"/>
      <c r="J97" s="106"/>
    </row>
    <row r="98" spans="1:10" ht="15" x14ac:dyDescent="0.25">
      <c r="A98" s="137" t="s">
        <v>112</v>
      </c>
      <c r="B98" s="139"/>
      <c r="C98" s="91" t="s">
        <v>79</v>
      </c>
      <c r="D98" s="92">
        <f t="shared" si="11"/>
        <v>0</v>
      </c>
      <c r="E98" s="185"/>
      <c r="F98" s="184"/>
      <c r="G98" s="184"/>
      <c r="H98" s="184"/>
      <c r="I98" s="184"/>
      <c r="J98" s="106"/>
    </row>
    <row r="99" spans="1:10" ht="15" x14ac:dyDescent="0.25">
      <c r="A99" s="89"/>
      <c r="B99" s="91"/>
      <c r="C99" s="91"/>
      <c r="D99" s="89"/>
      <c r="E99" s="177"/>
      <c r="F99" s="177"/>
      <c r="G99" s="177"/>
      <c r="H99" s="177"/>
      <c r="I99" s="177"/>
      <c r="J99" s="89"/>
    </row>
    <row r="100" spans="1:10" ht="15" x14ac:dyDescent="0.25">
      <c r="A100" s="142" t="s">
        <v>239</v>
      </c>
      <c r="B100" s="91"/>
      <c r="C100" s="91" t="s">
        <v>17</v>
      </c>
      <c r="D100" s="98">
        <f>NOT(ISBLANK(E100))+NOT(ISBLANK(G100))+NOT(ISBLANK(I100))+NOT(ISBLANK(H100))+NOT(ISBLANK(F100))</f>
        <v>0</v>
      </c>
      <c r="E100" s="180"/>
      <c r="F100" s="181"/>
      <c r="G100" s="182"/>
      <c r="H100" s="181"/>
      <c r="I100" s="182"/>
      <c r="J100" s="89"/>
    </row>
    <row r="101" spans="1:10" ht="15" x14ac:dyDescent="0.25">
      <c r="A101" s="137" t="s">
        <v>257</v>
      </c>
      <c r="B101" s="139"/>
      <c r="C101" s="91" t="s">
        <v>9</v>
      </c>
      <c r="D101" s="92">
        <f t="shared" ref="D101:D102" si="12">IF(ISBLANK(E101),0,1)</f>
        <v>0</v>
      </c>
      <c r="E101" s="183"/>
      <c r="F101" s="184"/>
      <c r="G101" s="184"/>
      <c r="H101" s="184"/>
      <c r="I101" s="184"/>
      <c r="J101" s="106"/>
    </row>
    <row r="102" spans="1:10" ht="15" x14ac:dyDescent="0.25">
      <c r="A102" s="137" t="s">
        <v>112</v>
      </c>
      <c r="B102" s="139"/>
      <c r="C102" s="91" t="s">
        <v>79</v>
      </c>
      <c r="D102" s="92">
        <f t="shared" si="12"/>
        <v>0</v>
      </c>
      <c r="E102" s="185"/>
      <c r="F102" s="184"/>
      <c r="G102" s="184"/>
      <c r="H102" s="184"/>
      <c r="I102" s="184"/>
      <c r="J102" s="106"/>
    </row>
    <row r="103" spans="1:10" ht="15" x14ac:dyDescent="0.25">
      <c r="A103" s="89"/>
      <c r="B103" s="91"/>
      <c r="C103" s="91"/>
      <c r="D103" s="89"/>
      <c r="E103" s="177"/>
      <c r="F103" s="177"/>
      <c r="G103" s="177"/>
      <c r="H103" s="177"/>
      <c r="I103" s="177"/>
      <c r="J103" s="89"/>
    </row>
    <row r="104" spans="1:10" ht="15" x14ac:dyDescent="0.25">
      <c r="A104" s="142" t="s">
        <v>223</v>
      </c>
      <c r="B104" s="91"/>
      <c r="C104" s="91" t="s">
        <v>17</v>
      </c>
      <c r="D104" s="98">
        <f>NOT(ISBLANK(E104))+NOT(ISBLANK(G104))+NOT(ISBLANK(I104))+NOT(ISBLANK(H104))+NOT(ISBLANK(F104))</f>
        <v>0</v>
      </c>
      <c r="E104" s="180"/>
      <c r="F104" s="181"/>
      <c r="G104" s="182"/>
      <c r="H104" s="181"/>
      <c r="I104" s="182"/>
      <c r="J104" s="89"/>
    </row>
    <row r="105" spans="1:10" ht="15" x14ac:dyDescent="0.25">
      <c r="A105" s="137" t="s">
        <v>257</v>
      </c>
      <c r="B105" s="139"/>
      <c r="C105" s="91" t="s">
        <v>9</v>
      </c>
      <c r="D105" s="92">
        <f t="shared" ref="D105:D106" si="13">IF(ISBLANK(E105),0,1)</f>
        <v>0</v>
      </c>
      <c r="E105" s="183"/>
      <c r="F105" s="184"/>
      <c r="G105" s="184"/>
      <c r="H105" s="184"/>
      <c r="I105" s="184"/>
      <c r="J105" s="106"/>
    </row>
    <row r="106" spans="1:10" ht="15" x14ac:dyDescent="0.25">
      <c r="A106" s="137" t="s">
        <v>112</v>
      </c>
      <c r="B106" s="139"/>
      <c r="C106" s="91" t="s">
        <v>79</v>
      </c>
      <c r="D106" s="92">
        <f t="shared" si="13"/>
        <v>0</v>
      </c>
      <c r="E106" s="185"/>
      <c r="F106" s="184"/>
      <c r="G106" s="184"/>
      <c r="H106" s="184"/>
      <c r="I106" s="184"/>
      <c r="J106" s="106"/>
    </row>
    <row r="107" spans="1:10" ht="15" x14ac:dyDescent="0.25">
      <c r="A107" s="89"/>
      <c r="B107" s="91"/>
      <c r="C107" s="91"/>
      <c r="D107" s="89"/>
      <c r="E107" s="177"/>
      <c r="F107" s="177"/>
      <c r="G107" s="177"/>
      <c r="H107" s="177"/>
      <c r="I107" s="177"/>
      <c r="J107" s="89"/>
    </row>
    <row r="108" spans="1:10" ht="15" x14ac:dyDescent="0.25">
      <c r="A108" s="142" t="s">
        <v>240</v>
      </c>
      <c r="B108" s="91"/>
      <c r="C108" s="91" t="s">
        <v>17</v>
      </c>
      <c r="D108" s="98">
        <f>NOT(ISBLANK(E108))+NOT(ISBLANK(G108))+NOT(ISBLANK(I108))+NOT(ISBLANK(H108))+NOT(ISBLANK(F108))</f>
        <v>0</v>
      </c>
      <c r="E108" s="180"/>
      <c r="F108" s="181"/>
      <c r="G108" s="182"/>
      <c r="H108" s="181"/>
      <c r="I108" s="182"/>
      <c r="J108" s="89"/>
    </row>
    <row r="109" spans="1:10" ht="15" x14ac:dyDescent="0.25">
      <c r="A109" s="137" t="s">
        <v>257</v>
      </c>
      <c r="B109" s="139"/>
      <c r="C109" s="91" t="s">
        <v>9</v>
      </c>
      <c r="D109" s="92">
        <f t="shared" ref="D109:D110" si="14">IF(ISBLANK(E109),0,1)</f>
        <v>0</v>
      </c>
      <c r="E109" s="183"/>
      <c r="F109" s="184"/>
      <c r="G109" s="184"/>
      <c r="H109" s="184"/>
      <c r="I109" s="184"/>
      <c r="J109" s="106"/>
    </row>
    <row r="110" spans="1:10" ht="15" x14ac:dyDescent="0.25">
      <c r="A110" s="137" t="s">
        <v>112</v>
      </c>
      <c r="B110" s="139"/>
      <c r="C110" s="91" t="s">
        <v>79</v>
      </c>
      <c r="D110" s="92">
        <f t="shared" si="14"/>
        <v>0</v>
      </c>
      <c r="E110" s="185"/>
      <c r="F110" s="184"/>
      <c r="G110" s="184"/>
      <c r="H110" s="184"/>
      <c r="I110" s="184"/>
      <c r="J110" s="106"/>
    </row>
    <row r="111" spans="1:10" ht="15" x14ac:dyDescent="0.25">
      <c r="A111" s="89"/>
      <c r="B111" s="91"/>
      <c r="C111" s="91"/>
      <c r="D111" s="89"/>
      <c r="E111" s="177"/>
      <c r="F111" s="177"/>
      <c r="G111" s="177"/>
      <c r="H111" s="177"/>
      <c r="I111" s="177"/>
      <c r="J111" s="89"/>
    </row>
    <row r="112" spans="1:10" ht="15" x14ac:dyDescent="0.25">
      <c r="A112" s="142" t="s">
        <v>226</v>
      </c>
      <c r="B112" s="91"/>
      <c r="C112" s="91" t="s">
        <v>17</v>
      </c>
      <c r="D112" s="98">
        <f>NOT(ISBLANK(E112))+NOT(ISBLANK(G112))+NOT(ISBLANK(I112))+NOT(ISBLANK(H112))+NOT(ISBLANK(F112))</f>
        <v>0</v>
      </c>
      <c r="E112" s="180"/>
      <c r="F112" s="181"/>
      <c r="G112" s="182"/>
      <c r="H112" s="181"/>
      <c r="I112" s="182"/>
      <c r="J112" s="89"/>
    </row>
    <row r="113" spans="1:10" ht="15" x14ac:dyDescent="0.25">
      <c r="A113" s="137" t="s">
        <v>257</v>
      </c>
      <c r="B113" s="139"/>
      <c r="C113" s="91" t="s">
        <v>9</v>
      </c>
      <c r="D113" s="92">
        <f t="shared" ref="D113:D114" si="15">IF(ISBLANK(E113),0,1)</f>
        <v>0</v>
      </c>
      <c r="E113" s="183"/>
      <c r="F113" s="184"/>
      <c r="G113" s="184"/>
      <c r="H113" s="184"/>
      <c r="I113" s="184"/>
      <c r="J113" s="106"/>
    </row>
    <row r="114" spans="1:10" ht="15" x14ac:dyDescent="0.25">
      <c r="A114" s="137" t="s">
        <v>112</v>
      </c>
      <c r="B114" s="139"/>
      <c r="C114" s="91" t="s">
        <v>79</v>
      </c>
      <c r="D114" s="92">
        <f t="shared" si="15"/>
        <v>0</v>
      </c>
      <c r="E114" s="185"/>
      <c r="F114" s="184"/>
      <c r="G114" s="184"/>
      <c r="H114" s="184"/>
      <c r="I114" s="184"/>
      <c r="J114" s="106"/>
    </row>
    <row r="115" spans="1:10" ht="15" x14ac:dyDescent="0.25">
      <c r="A115" s="89"/>
      <c r="B115" s="91"/>
      <c r="C115" s="91"/>
      <c r="D115" s="89"/>
      <c r="E115" s="177"/>
      <c r="F115" s="177"/>
      <c r="G115" s="177"/>
      <c r="H115" s="177"/>
      <c r="I115" s="177"/>
      <c r="J115" s="89"/>
    </row>
    <row r="116" spans="1:10" ht="15" x14ac:dyDescent="0.25">
      <c r="A116" s="142" t="s">
        <v>224</v>
      </c>
      <c r="B116" s="91"/>
      <c r="C116" s="91" t="s">
        <v>17</v>
      </c>
      <c r="D116" s="98">
        <f>NOT(ISBLANK(E116))+NOT(ISBLANK(G116))+NOT(ISBLANK(I116))+NOT(ISBLANK(H116))+NOT(ISBLANK(F116))</f>
        <v>0</v>
      </c>
      <c r="E116" s="180"/>
      <c r="F116" s="181"/>
      <c r="G116" s="182"/>
      <c r="H116" s="181"/>
      <c r="I116" s="182"/>
      <c r="J116" s="89"/>
    </row>
    <row r="117" spans="1:10" ht="15" x14ac:dyDescent="0.25">
      <c r="A117" s="137" t="s">
        <v>257</v>
      </c>
      <c r="B117" s="139"/>
      <c r="C117" s="91" t="s">
        <v>9</v>
      </c>
      <c r="D117" s="92">
        <f t="shared" ref="D117:D118" si="16">IF(ISBLANK(E117),0,1)</f>
        <v>0</v>
      </c>
      <c r="E117" s="183"/>
      <c r="F117" s="184"/>
      <c r="G117" s="184"/>
      <c r="H117" s="184"/>
      <c r="I117" s="184"/>
      <c r="J117" s="106"/>
    </row>
    <row r="118" spans="1:10" ht="15" x14ac:dyDescent="0.25">
      <c r="A118" s="137" t="s">
        <v>112</v>
      </c>
      <c r="B118" s="139"/>
      <c r="C118" s="91" t="s">
        <v>79</v>
      </c>
      <c r="D118" s="92">
        <f t="shared" si="16"/>
        <v>0</v>
      </c>
      <c r="E118" s="185"/>
      <c r="F118" s="184"/>
      <c r="G118" s="184"/>
      <c r="H118" s="184"/>
      <c r="I118" s="184"/>
      <c r="J118" s="106"/>
    </row>
    <row r="119" spans="1:10" ht="15" x14ac:dyDescent="0.25">
      <c r="A119" s="89"/>
      <c r="B119" s="91"/>
      <c r="C119" s="91"/>
      <c r="D119" s="89"/>
      <c r="E119" s="177"/>
      <c r="F119" s="177"/>
      <c r="G119" s="177"/>
      <c r="H119" s="177"/>
      <c r="I119" s="177"/>
      <c r="J119" s="89"/>
    </row>
    <row r="120" spans="1:10" ht="15" x14ac:dyDescent="0.25">
      <c r="A120" s="142" t="s">
        <v>241</v>
      </c>
      <c r="B120" s="91"/>
      <c r="C120" s="91" t="s">
        <v>17</v>
      </c>
      <c r="D120" s="98">
        <f>NOT(ISBLANK(E120))+NOT(ISBLANK(G120))+NOT(ISBLANK(I120))+NOT(ISBLANK(H120))+NOT(ISBLANK(F120))</f>
        <v>0</v>
      </c>
      <c r="E120" s="180"/>
      <c r="F120" s="181"/>
      <c r="G120" s="182"/>
      <c r="H120" s="181"/>
      <c r="I120" s="182"/>
      <c r="J120" s="89"/>
    </row>
    <row r="121" spans="1:10" ht="15" x14ac:dyDescent="0.25">
      <c r="A121" s="137" t="s">
        <v>257</v>
      </c>
      <c r="B121" s="139"/>
      <c r="C121" s="91" t="s">
        <v>9</v>
      </c>
      <c r="D121" s="92">
        <f t="shared" ref="D121:D122" si="17">IF(ISBLANK(E121),0,1)</f>
        <v>0</v>
      </c>
      <c r="E121" s="183"/>
      <c r="F121" s="184"/>
      <c r="G121" s="184"/>
      <c r="H121" s="184"/>
      <c r="I121" s="184"/>
      <c r="J121" s="106"/>
    </row>
    <row r="122" spans="1:10" ht="15" x14ac:dyDescent="0.25">
      <c r="A122" s="137" t="s">
        <v>112</v>
      </c>
      <c r="B122" s="139"/>
      <c r="C122" s="91" t="s">
        <v>79</v>
      </c>
      <c r="D122" s="92">
        <f t="shared" si="17"/>
        <v>0</v>
      </c>
      <c r="E122" s="185"/>
      <c r="F122" s="184"/>
      <c r="G122" s="184"/>
      <c r="H122" s="184"/>
      <c r="I122" s="184"/>
      <c r="J122" s="106"/>
    </row>
    <row r="123" spans="1:10" ht="15" x14ac:dyDescent="0.25">
      <c r="A123" s="89"/>
      <c r="B123" s="91"/>
      <c r="C123" s="91"/>
      <c r="D123" s="89"/>
      <c r="E123" s="177"/>
      <c r="F123" s="177"/>
      <c r="G123" s="177"/>
      <c r="H123" s="177"/>
      <c r="I123" s="177"/>
      <c r="J123" s="89"/>
    </row>
    <row r="124" spans="1:10" ht="15" x14ac:dyDescent="0.25">
      <c r="A124" s="142" t="s">
        <v>119</v>
      </c>
      <c r="B124" s="91"/>
      <c r="C124" s="91" t="s">
        <v>17</v>
      </c>
      <c r="D124" s="98">
        <f>NOT(ISBLANK(E124))+NOT(ISBLANK(G124))+NOT(ISBLANK(I124))+NOT(ISBLANK(H124))+NOT(ISBLANK(F124))</f>
        <v>0</v>
      </c>
      <c r="E124" s="180"/>
      <c r="F124" s="181"/>
      <c r="G124" s="182"/>
      <c r="H124" s="181"/>
      <c r="I124" s="182"/>
      <c r="J124" s="89"/>
    </row>
    <row r="125" spans="1:10" ht="15" x14ac:dyDescent="0.25">
      <c r="A125" s="137" t="s">
        <v>257</v>
      </c>
      <c r="B125" s="139"/>
      <c r="C125" s="91" t="s">
        <v>9</v>
      </c>
      <c r="D125" s="92">
        <f t="shared" ref="D125:D126" si="18">IF(ISBLANK(E125),0,1)</f>
        <v>0</v>
      </c>
      <c r="E125" s="183"/>
      <c r="F125" s="184"/>
      <c r="G125" s="184"/>
      <c r="H125" s="184"/>
      <c r="I125" s="184"/>
      <c r="J125" s="106"/>
    </row>
    <row r="126" spans="1:10" ht="15" x14ac:dyDescent="0.25">
      <c r="A126" s="137" t="s">
        <v>112</v>
      </c>
      <c r="B126" s="139"/>
      <c r="C126" s="91" t="s">
        <v>79</v>
      </c>
      <c r="D126" s="92">
        <f t="shared" si="18"/>
        <v>0</v>
      </c>
      <c r="E126" s="185"/>
      <c r="F126" s="184"/>
      <c r="G126" s="184"/>
      <c r="H126" s="184"/>
      <c r="I126" s="184"/>
      <c r="J126" s="106"/>
    </row>
    <row r="127" spans="1:10" ht="15" x14ac:dyDescent="0.25">
      <c r="A127" s="89"/>
      <c r="B127" s="91"/>
      <c r="C127" s="91"/>
      <c r="D127" s="89"/>
      <c r="E127" s="177"/>
      <c r="F127" s="177"/>
      <c r="G127" s="177"/>
      <c r="H127" s="177"/>
      <c r="I127" s="177"/>
      <c r="J127" s="89"/>
    </row>
    <row r="128" spans="1:10" ht="15" x14ac:dyDescent="0.25">
      <c r="A128" s="142" t="s">
        <v>227</v>
      </c>
      <c r="B128" s="91"/>
      <c r="C128" s="91" t="s">
        <v>17</v>
      </c>
      <c r="D128" s="98">
        <f>NOT(ISBLANK(E128))+NOT(ISBLANK(G128))+NOT(ISBLANK(I128))+NOT(ISBLANK(H128))+NOT(ISBLANK(F128))</f>
        <v>0</v>
      </c>
      <c r="E128" s="180"/>
      <c r="F128" s="181"/>
      <c r="G128" s="182"/>
      <c r="H128" s="181"/>
      <c r="I128" s="182"/>
      <c r="J128" s="89"/>
    </row>
    <row r="129" spans="1:10" ht="15" x14ac:dyDescent="0.25">
      <c r="A129" s="137" t="s">
        <v>257</v>
      </c>
      <c r="B129" s="139"/>
      <c r="C129" s="91" t="s">
        <v>9</v>
      </c>
      <c r="D129" s="92">
        <f t="shared" ref="D129:D130" si="19">IF(ISBLANK(E129),0,1)</f>
        <v>0</v>
      </c>
      <c r="E129" s="183"/>
      <c r="F129" s="184"/>
      <c r="G129" s="184"/>
      <c r="H129" s="184"/>
      <c r="I129" s="184"/>
      <c r="J129" s="106"/>
    </row>
    <row r="130" spans="1:10" ht="15" x14ac:dyDescent="0.25">
      <c r="A130" s="137" t="s">
        <v>112</v>
      </c>
      <c r="B130" s="139"/>
      <c r="C130" s="91" t="s">
        <v>79</v>
      </c>
      <c r="D130" s="92">
        <f t="shared" si="19"/>
        <v>0</v>
      </c>
      <c r="E130" s="185"/>
      <c r="F130" s="184"/>
      <c r="G130" s="184"/>
      <c r="H130" s="184"/>
      <c r="I130" s="184"/>
      <c r="J130" s="106"/>
    </row>
    <row r="131" spans="1:10" ht="15" x14ac:dyDescent="0.25">
      <c r="A131" s="89"/>
      <c r="B131" s="91"/>
      <c r="C131" s="91"/>
      <c r="D131" s="89"/>
      <c r="E131" s="177"/>
      <c r="F131" s="177"/>
      <c r="G131" s="177"/>
      <c r="H131" s="177"/>
      <c r="I131" s="177"/>
      <c r="J131" s="89"/>
    </row>
    <row r="132" spans="1:10" ht="15" x14ac:dyDescent="0.25">
      <c r="A132" s="142" t="s">
        <v>225</v>
      </c>
      <c r="B132" s="91"/>
      <c r="C132" s="91" t="s">
        <v>17</v>
      </c>
      <c r="D132" s="98">
        <f>NOT(ISBLANK(E132))+NOT(ISBLANK(G132))+NOT(ISBLANK(I132))+NOT(ISBLANK(H132))+NOT(ISBLANK(F132))</f>
        <v>0</v>
      </c>
      <c r="E132" s="180"/>
      <c r="F132" s="181"/>
      <c r="G132" s="182"/>
      <c r="H132" s="181"/>
      <c r="I132" s="182"/>
      <c r="J132" s="89"/>
    </row>
    <row r="133" spans="1:10" ht="15" x14ac:dyDescent="0.25">
      <c r="A133" s="137" t="s">
        <v>257</v>
      </c>
      <c r="B133" s="139"/>
      <c r="C133" s="91" t="s">
        <v>9</v>
      </c>
      <c r="D133" s="92">
        <f t="shared" ref="D133:D134" si="20">IF(ISBLANK(E133),0,1)</f>
        <v>0</v>
      </c>
      <c r="E133" s="183"/>
      <c r="F133" s="184"/>
      <c r="G133" s="184"/>
      <c r="H133" s="184"/>
      <c r="I133" s="184"/>
      <c r="J133" s="106"/>
    </row>
    <row r="134" spans="1:10" ht="15" x14ac:dyDescent="0.25">
      <c r="A134" s="137" t="s">
        <v>112</v>
      </c>
      <c r="B134" s="139"/>
      <c r="C134" s="91" t="s">
        <v>79</v>
      </c>
      <c r="D134" s="92">
        <f t="shared" si="20"/>
        <v>0</v>
      </c>
      <c r="E134" s="185"/>
      <c r="F134" s="184"/>
      <c r="G134" s="184"/>
      <c r="H134" s="184"/>
      <c r="I134" s="184"/>
      <c r="J134" s="106"/>
    </row>
    <row r="135" spans="1:10" ht="15" x14ac:dyDescent="0.25">
      <c r="A135" s="89"/>
      <c r="B135" s="91"/>
      <c r="C135" s="91"/>
      <c r="D135" s="89"/>
      <c r="E135" s="177"/>
      <c r="F135" s="177"/>
      <c r="G135" s="177"/>
      <c r="H135" s="177"/>
      <c r="I135" s="177"/>
      <c r="J135" s="89"/>
    </row>
    <row r="136" spans="1:10" ht="15" x14ac:dyDescent="0.25">
      <c r="A136" s="142" t="s">
        <v>242</v>
      </c>
      <c r="B136" s="91"/>
      <c r="C136" s="91" t="s">
        <v>17</v>
      </c>
      <c r="D136" s="98">
        <f>NOT(ISBLANK(E136))+NOT(ISBLANK(G136))+NOT(ISBLANK(I136))+NOT(ISBLANK(H136))+NOT(ISBLANK(F136))</f>
        <v>0</v>
      </c>
      <c r="E136" s="180"/>
      <c r="F136" s="181"/>
      <c r="G136" s="182"/>
      <c r="H136" s="181"/>
      <c r="I136" s="182"/>
      <c r="J136" s="89"/>
    </row>
    <row r="137" spans="1:10" ht="15" x14ac:dyDescent="0.25">
      <c r="A137" s="137" t="s">
        <v>257</v>
      </c>
      <c r="B137" s="139"/>
      <c r="C137" s="91" t="s">
        <v>9</v>
      </c>
      <c r="D137" s="92">
        <f t="shared" ref="D137:D138" si="21">IF(ISBLANK(E137),0,1)</f>
        <v>0</v>
      </c>
      <c r="E137" s="183"/>
      <c r="F137" s="184"/>
      <c r="G137" s="184"/>
      <c r="H137" s="184"/>
      <c r="I137" s="184"/>
      <c r="J137" s="106"/>
    </row>
    <row r="138" spans="1:10" ht="15" x14ac:dyDescent="0.25">
      <c r="A138" s="137" t="s">
        <v>112</v>
      </c>
      <c r="B138" s="139"/>
      <c r="C138" s="91" t="s">
        <v>79</v>
      </c>
      <c r="D138" s="92">
        <f t="shared" si="21"/>
        <v>0</v>
      </c>
      <c r="E138" s="185"/>
      <c r="F138" s="184"/>
      <c r="G138" s="184"/>
      <c r="H138" s="184"/>
      <c r="I138" s="184"/>
      <c r="J138" s="106"/>
    </row>
    <row r="139" spans="1:10" ht="15" x14ac:dyDescent="0.25">
      <c r="A139" s="283"/>
      <c r="B139" s="283"/>
      <c r="C139" s="91"/>
      <c r="D139" s="91"/>
      <c r="E139" s="186"/>
      <c r="F139" s="187"/>
      <c r="G139" s="187"/>
      <c r="H139" s="187"/>
      <c r="I139" s="187"/>
      <c r="J139" s="106"/>
    </row>
    <row r="140" spans="1:10" ht="15" x14ac:dyDescent="0.25">
      <c r="A140" s="142" t="s">
        <v>228</v>
      </c>
      <c r="B140" s="91"/>
      <c r="C140" s="91" t="s">
        <v>17</v>
      </c>
      <c r="D140" s="98">
        <f>NOT(ISBLANK(E140))+NOT(ISBLANK(G140))+NOT(ISBLANK(I140))+NOT(ISBLANK(H140))+NOT(ISBLANK(F140))</f>
        <v>0</v>
      </c>
      <c r="E140" s="180"/>
      <c r="F140" s="181"/>
      <c r="G140" s="182"/>
      <c r="H140" s="181"/>
      <c r="I140" s="182"/>
      <c r="J140" s="106"/>
    </row>
    <row r="141" spans="1:10" ht="15" x14ac:dyDescent="0.25">
      <c r="A141" s="143"/>
      <c r="B141" s="91"/>
      <c r="C141" s="91" t="s">
        <v>9</v>
      </c>
      <c r="D141" s="92">
        <f t="shared" ref="D141" si="22">IF(ISBLANK(E141),0,1)</f>
        <v>0</v>
      </c>
      <c r="E141" s="183"/>
      <c r="F141" s="187"/>
      <c r="G141" s="187"/>
      <c r="H141" s="187"/>
      <c r="I141" s="187"/>
      <c r="J141" s="106"/>
    </row>
    <row r="142" spans="1:10" ht="15" x14ac:dyDescent="0.25">
      <c r="A142" s="283"/>
      <c r="B142" s="283"/>
      <c r="C142" s="91"/>
      <c r="D142" s="91"/>
      <c r="E142" s="128"/>
      <c r="F142" s="283"/>
      <c r="G142" s="283"/>
      <c r="H142" s="283"/>
      <c r="I142" s="283"/>
      <c r="J142" s="106"/>
    </row>
    <row r="143" spans="1:10" ht="15" x14ac:dyDescent="0.25">
      <c r="A143" s="83" t="s">
        <v>161</v>
      </c>
      <c r="B143" s="103"/>
      <c r="C143" s="103"/>
      <c r="D143" s="104"/>
      <c r="E143" s="103"/>
      <c r="F143" s="104"/>
      <c r="G143" s="104"/>
      <c r="H143" s="104"/>
      <c r="I143" s="104"/>
      <c r="J143" s="104"/>
    </row>
    <row r="144" spans="1:10" ht="15" x14ac:dyDescent="0.25">
      <c r="A144" s="89"/>
      <c r="B144" s="92"/>
      <c r="C144" s="92"/>
      <c r="D144" s="92"/>
      <c r="E144" s="112"/>
      <c r="F144" s="89"/>
      <c r="G144" s="89"/>
      <c r="H144" s="89"/>
      <c r="I144" s="89"/>
      <c r="J144" s="89"/>
    </row>
    <row r="145" spans="1:11" ht="15" x14ac:dyDescent="0.25">
      <c r="A145" s="284" t="s">
        <v>37</v>
      </c>
      <c r="B145" s="91"/>
      <c r="C145" s="91"/>
      <c r="D145" s="92"/>
      <c r="E145" s="112"/>
      <c r="F145" s="113"/>
      <c r="G145" s="89"/>
      <c r="H145" s="89"/>
      <c r="I145" s="89"/>
      <c r="J145" s="89"/>
    </row>
    <row r="146" spans="1:11" ht="15" x14ac:dyDescent="0.25">
      <c r="A146" s="152" t="s">
        <v>290</v>
      </c>
      <c r="B146" s="92"/>
      <c r="C146" s="91" t="s">
        <v>17</v>
      </c>
      <c r="D146" s="92">
        <f t="shared" ref="D146" si="23">IF(ISBLANK(E146),0,1)</f>
        <v>0</v>
      </c>
      <c r="E146" s="188"/>
      <c r="F146" s="89"/>
      <c r="G146" s="89"/>
      <c r="H146" s="89"/>
      <c r="I146" s="89"/>
      <c r="J146" s="89"/>
    </row>
    <row r="147" spans="1:11" ht="15" x14ac:dyDescent="0.25">
      <c r="A147" s="139"/>
      <c r="B147" s="91"/>
      <c r="C147" s="91"/>
      <c r="D147" s="92"/>
      <c r="E147" s="189"/>
      <c r="F147" s="113"/>
      <c r="G147" s="89"/>
      <c r="H147" s="89"/>
      <c r="I147" s="89"/>
      <c r="J147" s="89"/>
    </row>
    <row r="148" spans="1:11" ht="15" x14ac:dyDescent="0.25">
      <c r="A148" s="284" t="s">
        <v>70</v>
      </c>
      <c r="B148" s="91"/>
      <c r="C148" s="91"/>
      <c r="D148" s="92"/>
      <c r="E148" s="189"/>
      <c r="F148" s="113"/>
      <c r="G148" s="89"/>
      <c r="H148" s="89"/>
      <c r="I148" s="89"/>
      <c r="J148" s="89"/>
    </row>
    <row r="149" spans="1:11" ht="15" x14ac:dyDescent="0.25">
      <c r="A149" s="141" t="s">
        <v>116</v>
      </c>
      <c r="B149" s="91"/>
      <c r="C149" s="91" t="s">
        <v>17</v>
      </c>
      <c r="D149" s="92">
        <f t="shared" ref="D149:D153" si="24">IF(ISBLANK(E149),0,1)</f>
        <v>0</v>
      </c>
      <c r="E149" s="190"/>
      <c r="F149" s="113"/>
      <c r="G149" s="89"/>
      <c r="H149" s="89"/>
      <c r="I149" s="89"/>
      <c r="J149" s="89"/>
    </row>
    <row r="150" spans="1:11" ht="15" x14ac:dyDescent="0.25">
      <c r="A150" s="141" t="s">
        <v>126</v>
      </c>
      <c r="B150" s="91"/>
      <c r="C150" s="91" t="s">
        <v>9</v>
      </c>
      <c r="D150" s="92">
        <f t="shared" si="24"/>
        <v>0</v>
      </c>
      <c r="E150" s="183"/>
      <c r="F150" s="113"/>
      <c r="G150" s="89"/>
      <c r="H150" s="89"/>
      <c r="I150" s="89"/>
      <c r="J150" s="89"/>
    </row>
    <row r="151" spans="1:11" ht="15" x14ac:dyDescent="0.25">
      <c r="A151" s="141" t="s">
        <v>115</v>
      </c>
      <c r="B151" s="91"/>
      <c r="C151" s="91" t="s">
        <v>16</v>
      </c>
      <c r="D151" s="92">
        <f t="shared" si="24"/>
        <v>0</v>
      </c>
      <c r="E151" s="191"/>
      <c r="F151" s="113"/>
      <c r="G151" s="89"/>
      <c r="H151" s="89"/>
      <c r="I151" s="89"/>
      <c r="J151" s="89"/>
    </row>
    <row r="152" spans="1:11" ht="15" x14ac:dyDescent="0.25">
      <c r="A152" s="141" t="s">
        <v>114</v>
      </c>
      <c r="B152" s="91"/>
      <c r="C152" s="91" t="s">
        <v>79</v>
      </c>
      <c r="D152" s="92">
        <f t="shared" si="24"/>
        <v>0</v>
      </c>
      <c r="E152" s="192"/>
      <c r="F152" s="113"/>
      <c r="G152" s="89"/>
      <c r="H152" s="89"/>
      <c r="I152" s="89"/>
      <c r="J152" s="89"/>
    </row>
    <row r="153" spans="1:11" ht="15" x14ac:dyDescent="0.25">
      <c r="A153" s="141" t="s">
        <v>127</v>
      </c>
      <c r="B153" s="91"/>
      <c r="C153" s="91" t="s">
        <v>128</v>
      </c>
      <c r="D153" s="92">
        <f t="shared" si="24"/>
        <v>0</v>
      </c>
      <c r="E153" s="192"/>
      <c r="F153" s="113"/>
      <c r="G153" s="89"/>
      <c r="H153" s="89"/>
      <c r="I153" s="89"/>
      <c r="J153" s="89"/>
      <c r="K153" s="148" t="s">
        <v>129</v>
      </c>
    </row>
    <row r="154" spans="1:11" ht="15" thickBot="1" x14ac:dyDescent="0.25">
      <c r="A154" s="115"/>
      <c r="B154" s="115"/>
      <c r="C154" s="115"/>
      <c r="D154" s="115"/>
      <c r="E154" s="115"/>
      <c r="F154" s="115"/>
      <c r="G154" s="115"/>
      <c r="H154" s="115"/>
      <c r="I154" s="115"/>
      <c r="J154" s="115"/>
    </row>
    <row r="156" spans="1:11" x14ac:dyDescent="0.2">
      <c r="A156" s="108"/>
      <c r="B156" s="108"/>
      <c r="C156" s="108"/>
      <c r="D156" s="108"/>
      <c r="E156" s="108"/>
      <c r="F156" s="108"/>
      <c r="G156" s="108"/>
      <c r="H156" s="108"/>
      <c r="I156" s="108"/>
      <c r="J156" s="108"/>
    </row>
    <row r="158" spans="1:11" ht="15" x14ac:dyDescent="0.25">
      <c r="A158" s="285" t="s">
        <v>134</v>
      </c>
    </row>
    <row r="159" spans="1:11" ht="15" x14ac:dyDescent="0.25">
      <c r="A159" s="286" t="s">
        <v>220</v>
      </c>
    </row>
    <row r="160" spans="1:11" ht="15" x14ac:dyDescent="0.25">
      <c r="A160" s="286" t="s">
        <v>135</v>
      </c>
    </row>
    <row r="161" spans="1:1" ht="15" x14ac:dyDescent="0.25">
      <c r="A161" s="286" t="s">
        <v>136</v>
      </c>
    </row>
    <row r="162" spans="1:1" ht="15" x14ac:dyDescent="0.25">
      <c r="A162" s="286" t="s">
        <v>137</v>
      </c>
    </row>
    <row r="163" spans="1:1" ht="15" x14ac:dyDescent="0.25">
      <c r="A163" s="286" t="s">
        <v>138</v>
      </c>
    </row>
    <row r="164" spans="1:1" ht="15" x14ac:dyDescent="0.25">
      <c r="A164" s="286" t="s">
        <v>139</v>
      </c>
    </row>
    <row r="165" spans="1:1" ht="15" x14ac:dyDescent="0.25">
      <c r="A165" s="286" t="s">
        <v>140</v>
      </c>
    </row>
    <row r="166" spans="1:1" ht="15" x14ac:dyDescent="0.25">
      <c r="A166" s="286" t="s">
        <v>141</v>
      </c>
    </row>
    <row r="167" spans="1:1" ht="15" x14ac:dyDescent="0.25">
      <c r="A167" s="286" t="s">
        <v>142</v>
      </c>
    </row>
    <row r="168" spans="1:1" ht="15" x14ac:dyDescent="0.25">
      <c r="A168" s="286" t="s">
        <v>143</v>
      </c>
    </row>
    <row r="169" spans="1:1" ht="15" x14ac:dyDescent="0.25">
      <c r="A169" s="286" t="s">
        <v>144</v>
      </c>
    </row>
    <row r="170" spans="1:1" ht="15" x14ac:dyDescent="0.25">
      <c r="A170" s="286" t="s">
        <v>145</v>
      </c>
    </row>
    <row r="171" spans="1:1" ht="15" x14ac:dyDescent="0.25">
      <c r="A171" s="286" t="s">
        <v>146</v>
      </c>
    </row>
    <row r="172" spans="1:1" ht="15" x14ac:dyDescent="0.25">
      <c r="A172" s="286" t="s">
        <v>147</v>
      </c>
    </row>
    <row r="173" spans="1:1" ht="15" x14ac:dyDescent="0.25">
      <c r="A173" s="286" t="s">
        <v>148</v>
      </c>
    </row>
    <row r="174" spans="1:1" ht="15" x14ac:dyDescent="0.25">
      <c r="A174" s="286" t="s">
        <v>149</v>
      </c>
    </row>
    <row r="175" spans="1:1" ht="15" x14ac:dyDescent="0.25">
      <c r="A175" s="286" t="s">
        <v>150</v>
      </c>
    </row>
    <row r="176" spans="1:1" ht="15" x14ac:dyDescent="0.25">
      <c r="A176" s="286" t="s">
        <v>151</v>
      </c>
    </row>
    <row r="177" spans="1:1" ht="15" x14ac:dyDescent="0.25">
      <c r="A177" s="286" t="s">
        <v>152</v>
      </c>
    </row>
    <row r="178" spans="1:1" ht="15" x14ac:dyDescent="0.25">
      <c r="A178" s="286" t="s">
        <v>153</v>
      </c>
    </row>
    <row r="179" spans="1:1" ht="15" x14ac:dyDescent="0.25">
      <c r="A179" s="286" t="s">
        <v>154</v>
      </c>
    </row>
    <row r="180" spans="1:1" ht="15" x14ac:dyDescent="0.25">
      <c r="A180" s="286" t="s">
        <v>155</v>
      </c>
    </row>
    <row r="181" spans="1:1" ht="15" x14ac:dyDescent="0.25">
      <c r="A181" s="286" t="s">
        <v>156</v>
      </c>
    </row>
    <row r="182" spans="1:1" ht="15" x14ac:dyDescent="0.25">
      <c r="A182" s="286" t="s">
        <v>157</v>
      </c>
    </row>
    <row r="183" spans="1:1" ht="15" x14ac:dyDescent="0.25">
      <c r="A183" s="286" t="s">
        <v>158</v>
      </c>
    </row>
    <row r="184" spans="1:1" ht="15" x14ac:dyDescent="0.25">
      <c r="A184" s="287" t="s">
        <v>159</v>
      </c>
    </row>
  </sheetData>
  <sheetProtection algorithmName="SHA-512" hashValue="zS8rDQoAQM33oZOI+L9p9Lfu2c0x9QhFQUZLTkvPnOdaCt5ydk2Sqw6z+IcWwSJaSvqB7fSMKnqNWXxpI/l9Hg==" saltValue="C/yoZNeueuokBJ0gM4KvjQ==" spinCount="100000" sheet="1" objects="1" scenarios="1"/>
  <mergeCells count="10">
    <mergeCell ref="E27:I27"/>
    <mergeCell ref="E29:I29"/>
    <mergeCell ref="E32:I32"/>
    <mergeCell ref="E19:I19"/>
    <mergeCell ref="E22:I22"/>
    <mergeCell ref="E9:I9"/>
    <mergeCell ref="E10:I10"/>
    <mergeCell ref="E16:I16"/>
    <mergeCell ref="E11:I11"/>
    <mergeCell ref="E24:I24"/>
  </mergeCells>
  <dataValidations count="24">
    <dataValidation type="decimal" allowBlank="1" showInputMessage="1" showErrorMessage="1" sqref="E40:E42" xr:uid="{F65DB7B4-9B90-4EE9-AC91-3C375399F73E}">
      <formula1>0</formula1>
      <formula2>1</formula2>
    </dataValidation>
    <dataValidation type="decimal" allowBlank="1" showInputMessage="1" showErrorMessage="1" sqref="E82" xr:uid="{BAA9E894-3803-47FF-AC44-C33068CD4A9E}">
      <formula1>0</formula1>
      <formula2>12</formula2>
    </dataValidation>
    <dataValidation type="decimal" allowBlank="1" showInputMessage="1" showErrorMessage="1" sqref="E151" xr:uid="{7B026294-8F3F-4D04-83D4-B471A6B60444}">
      <formula1>0</formula1>
      <formula2>0.3</formula2>
    </dataValidation>
    <dataValidation type="date" allowBlank="1" showInputMessage="1" showErrorMessage="1" sqref="E150" xr:uid="{11CED2A1-E9DC-4078-953F-8634245928E1}">
      <formula1>44562</formula1>
      <formula2>51136</formula2>
    </dataValidation>
    <dataValidation type="list" allowBlank="1" showInputMessage="1" showErrorMessage="1" sqref="E9:I9" xr:uid="{00000000-0002-0000-0100-000000000000}">
      <formula1>$A$158:$A$184</formula1>
    </dataValidation>
    <dataValidation type="list" allowBlank="1" showInputMessage="1" showErrorMessage="1" sqref="E153" xr:uid="{85086747-5935-4EB5-9F8B-771CFAD1088D}">
      <formula1>$K$153:$K$153</formula1>
    </dataValidation>
    <dataValidation type="whole" allowBlank="1" showInputMessage="1" showErrorMessage="1" sqref="E152" xr:uid="{400DB1BC-5B7F-43FD-8916-9788E412623F}">
      <formula1>1</formula1>
      <formula2>10</formula2>
    </dataValidation>
    <dataValidation type="decimal" allowBlank="1" showInputMessage="1" showErrorMessage="1" sqref="E11:I11 E73" xr:uid="{1222A757-54D6-438C-8350-B340A40CAC51}">
      <formula1>0</formula1>
      <formula2>0.5</formula2>
    </dataValidation>
    <dataValidation type="date" allowBlank="1" showInputMessage="1" showErrorMessage="1" sqref="E10:I10 F65:F67" xr:uid="{9927E64B-8448-4787-831C-9B79EFB9A2C0}">
      <formula1>43831</formula1>
      <formula2>51136</formula2>
    </dataValidation>
    <dataValidation type="whole" allowBlank="1" showInputMessage="1" showErrorMessage="1" sqref="E77:E78" xr:uid="{EA3FCCBB-08D3-4779-8431-3C70256B50CC}">
      <formula1>0</formula1>
      <formula2>365</formula2>
    </dataValidation>
    <dataValidation type="date" allowBlank="1" showInputMessage="1" showErrorMessage="1" sqref="E141" xr:uid="{36CAB851-4DA4-4019-9110-E0D6322FB191}">
      <formula1>E10</formula1>
      <formula2>51136</formula2>
    </dataValidation>
    <dataValidation type="date" allowBlank="1" showInputMessage="1" showErrorMessage="1" prompt="Frühestens ab Aufnahme der Geschäftstätigkeit" sqref="E97" xr:uid="{5D11B857-EB22-40BA-BF5E-7DD08F8A0CE9}">
      <formula1>E10</formula1>
      <formula2>51136</formula2>
    </dataValidation>
    <dataValidation type="date" allowBlank="1" showInputMessage="1" showErrorMessage="1" prompt="Frühestens ab Aufnahme der Geschäftstätigkeit" sqref="E137" xr:uid="{345BC8EA-29E9-4DD1-80DB-37360D51CD90}">
      <formula1>E10</formula1>
      <formula2>51136</formula2>
    </dataValidation>
    <dataValidation type="date" allowBlank="1" showInputMessage="1" showErrorMessage="1" prompt="Frühestens ab Aufnahme der Geschäftstätigkeit" sqref="E89" xr:uid="{3DC639AF-0463-43CD-8928-F1673C9B6A4A}">
      <formula1>E10</formula1>
      <formula2>51136</formula2>
    </dataValidation>
    <dataValidation type="date" allowBlank="1" showInputMessage="1" showErrorMessage="1" prompt="Frühestens ab Aufnahme der Geschäftstätigkeit" sqref="E93" xr:uid="{44241499-638D-45C0-B6C7-83E956DB6119}">
      <formula1>E10</formula1>
      <formula2>51136</formula2>
    </dataValidation>
    <dataValidation type="date" allowBlank="1" showInputMessage="1" showErrorMessage="1" prompt="Frühestens ab Aufnahme der Geschäftstätigkeit" sqref="E101" xr:uid="{4B236B24-F5D0-4C90-8339-6E3B06C0D58D}">
      <formula1>E10</formula1>
      <formula2>51136</formula2>
    </dataValidation>
    <dataValidation type="date" allowBlank="1" showInputMessage="1" showErrorMessage="1" prompt="Frühestens ab Aufnahme der Geschäftstätigkeit" sqref="E105" xr:uid="{D8DD95C7-6E1B-44E4-AAB0-DC69A7ABED71}">
      <formula1>E10</formula1>
      <formula2>51136</formula2>
    </dataValidation>
    <dataValidation type="date" allowBlank="1" showInputMessage="1" showErrorMessage="1" prompt="Frühestens ab Aufnahme der Geschäftstätigkeit" sqref="E109" xr:uid="{B008E7B7-3987-4636-9581-15783BEF5F40}">
      <formula1>E10</formula1>
      <formula2>51136</formula2>
    </dataValidation>
    <dataValidation type="date" allowBlank="1" showInputMessage="1" showErrorMessage="1" prompt="Frühestens ab Aufnahme der Geschäftstätigkeit" sqref="E113" xr:uid="{A1CF33F5-098B-4A61-9FDB-D53769FBB7B2}">
      <formula1>E10</formula1>
      <formula2>51136</formula2>
    </dataValidation>
    <dataValidation type="date" allowBlank="1" showInputMessage="1" showErrorMessage="1" prompt="Frühestens ab Aufnahme der Geschäftstätigkeit" sqref="E117" xr:uid="{0624DAB0-FF0D-405A-BF67-0019CA34D721}">
      <formula1>E10</formula1>
      <formula2>51136</formula2>
    </dataValidation>
    <dataValidation type="date" allowBlank="1" showInputMessage="1" showErrorMessage="1" prompt="Frühestens ab Aufnahme der Geschäftstätigkeit" sqref="E121" xr:uid="{968A6272-CE15-4087-A413-0F98A9349CAB}">
      <formula1>E10</formula1>
      <formula2>51136</formula2>
    </dataValidation>
    <dataValidation type="date" allowBlank="1" showInputMessage="1" showErrorMessage="1" prompt="Frühestens ab Aufnahme der Geschäftstätigkeit" sqref="E125" xr:uid="{04AB081F-2F4B-486B-A6B3-66355DD6915D}">
      <formula1>E10</formula1>
      <formula2>51136</formula2>
    </dataValidation>
    <dataValidation type="date" allowBlank="1" showInputMessage="1" showErrorMessage="1" prompt="Frühestens ab Aufnahme der Geschäftstätigkeit" sqref="E129" xr:uid="{8F05E295-8FF3-4237-9995-D83FC17CFBDD}">
      <formula1>E10</formula1>
      <formula2>51136</formula2>
    </dataValidation>
    <dataValidation type="date" allowBlank="1" showInputMessage="1" showErrorMessage="1" prompt="Frühestens ab Aufnahme der Geschäftstätigkeit" sqref="E133" xr:uid="{6214F2BC-AE4F-4542-BD5D-7A95AABDC89D}">
      <formula1>E10</formula1>
      <formula2>51136</formula2>
    </dataValidation>
  </dataValidations>
  <pageMargins left="0.59055118110236227" right="0.59055118110236227" top="0.78740157480314965" bottom="0.78740157480314965" header="0.31496062992125984" footer="0.31496062992125984"/>
  <pageSetup paperSize="9" scale="5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iconSet" priority="383" id="{3D0EACE3-DE05-4CA5-9194-574643DD5B95}">
            <x14:iconSet showValue="0" custom="1">
              <x14:cfvo type="percent">
                <xm:f>0</xm:f>
              </x14:cfvo>
              <x14:cfvo type="num">
                <xm:f>-1</xm:f>
              </x14:cfvo>
              <x14:cfvo type="num" gte="0">
                <xm:f>0</xm:f>
              </x14:cfvo>
              <x14:cfIcon iconSet="3TrafficLights1" iconId="0"/>
              <x14:cfIcon iconSet="3TrafficLights1" iconId="0"/>
              <x14:cfIcon iconSet="3TrafficLights1" iconId="2"/>
            </x14:iconSet>
          </x14:cfRule>
          <xm:sqref>D9:D10</xm:sqref>
        </x14:conditionalFormatting>
        <x14:conditionalFormatting xmlns:xm="http://schemas.microsoft.com/office/excel/2006/main">
          <x14:cfRule type="iconSet" priority="384" id="{D2A57393-08B9-4FBC-A6D7-D40F38215320}">
            <x14:iconSet showValue="0" custom="1">
              <x14:cfvo type="percent">
                <xm:f>0</xm:f>
              </x14:cfvo>
              <x14:cfvo type="num">
                <xm:f>-1</xm:f>
              </x14:cfvo>
              <x14:cfvo type="num" gte="0">
                <xm:f>0</xm:f>
              </x14:cfvo>
              <x14:cfIcon iconSet="3TrafficLights1" iconId="0"/>
              <x14:cfIcon iconSet="3TrafficLights1" iconId="0"/>
              <x14:cfIcon iconSet="3TrafficLights1" iconId="2"/>
            </x14:iconSet>
          </x14:cfRule>
          <xm:sqref>D11</xm:sqref>
        </x14:conditionalFormatting>
        <x14:conditionalFormatting xmlns:xm="http://schemas.microsoft.com/office/excel/2006/main">
          <x14:cfRule type="iconSet" priority="269" id="{2D30BD42-9437-4A22-9F24-CFD09CBC44BE}">
            <x14:iconSet showValue="0" custom="1">
              <x14:cfvo type="percent">
                <xm:f>0</xm:f>
              </x14:cfvo>
              <x14:cfvo type="num">
                <xm:f>-1</xm:f>
              </x14:cfvo>
              <x14:cfvo type="num" gte="0">
                <xm:f>0</xm:f>
              </x14:cfvo>
              <x14:cfIcon iconSet="3TrafficLights1" iconId="0"/>
              <x14:cfIcon iconSet="3TrafficLights1" iconId="0"/>
              <x14:cfIcon iconSet="3TrafficLights1" iconId="2"/>
            </x14:iconSet>
          </x14:cfRule>
          <xm:sqref>D15</xm:sqref>
        </x14:conditionalFormatting>
        <x14:conditionalFormatting xmlns:xm="http://schemas.microsoft.com/office/excel/2006/main">
          <x14:cfRule type="iconSet" priority="268" id="{BF471EC3-5C5D-4C91-8E5A-489B27E29D7A}">
            <x14:iconSet showValue="0" custom="1">
              <x14:cfvo type="percent">
                <xm:f>0</xm:f>
              </x14:cfvo>
              <x14:cfvo type="num">
                <xm:f>-1</xm:f>
              </x14:cfvo>
              <x14:cfvo type="num" gte="0">
                <xm:f>0</xm:f>
              </x14:cfvo>
              <x14:cfIcon iconSet="3TrafficLights1" iconId="0"/>
              <x14:cfIcon iconSet="3TrafficLights1" iconId="0"/>
              <x14:cfIcon iconSet="3TrafficLights1" iconId="2"/>
            </x14:iconSet>
          </x14:cfRule>
          <xm:sqref>D16:D17</xm:sqref>
        </x14:conditionalFormatting>
        <x14:conditionalFormatting xmlns:xm="http://schemas.microsoft.com/office/excel/2006/main">
          <x14:cfRule type="iconSet" priority="102" id="{1454B96A-ABB6-4145-BDE1-9BB5D9933C1D}">
            <x14:iconSet showValue="0" custom="1">
              <x14:cfvo type="percent">
                <xm:f>0</xm:f>
              </x14:cfvo>
              <x14:cfvo type="num">
                <xm:f>-1</xm:f>
              </x14:cfvo>
              <x14:cfvo type="num" gte="0">
                <xm:f>0</xm:f>
              </x14:cfvo>
              <x14:cfIcon iconSet="3TrafficLights1" iconId="0"/>
              <x14:cfIcon iconSet="3TrafficLights1" iconId="0"/>
              <x14:cfIcon iconSet="3TrafficLights1" iconId="2"/>
            </x14:iconSet>
          </x14:cfRule>
          <xm:sqref>D18</xm:sqref>
        </x14:conditionalFormatting>
        <x14:conditionalFormatting xmlns:xm="http://schemas.microsoft.com/office/excel/2006/main">
          <x14:cfRule type="iconSet" priority="103" id="{A4A12AF1-B449-4B19-9989-FA5ADC062C86}">
            <x14:iconSet showValue="0" custom="1">
              <x14:cfvo type="percent">
                <xm:f>0</xm:f>
              </x14:cfvo>
              <x14:cfvo type="num">
                <xm:f>-1</xm:f>
              </x14:cfvo>
              <x14:cfvo type="num" gte="0">
                <xm:f>0</xm:f>
              </x14:cfvo>
              <x14:cfIcon iconSet="3TrafficLights1" iconId="0"/>
              <x14:cfIcon iconSet="3TrafficLights1" iconId="0"/>
              <x14:cfIcon iconSet="3TrafficLights1" iconId="2"/>
            </x14:iconSet>
          </x14:cfRule>
          <xm:sqref>D19</xm:sqref>
        </x14:conditionalFormatting>
        <x14:conditionalFormatting xmlns:xm="http://schemas.microsoft.com/office/excel/2006/main">
          <x14:cfRule type="iconSet" priority="101" id="{CF694880-7B94-435D-A337-D5DB41F6145C}">
            <x14:iconSet showValue="0" custom="1">
              <x14:cfvo type="percent">
                <xm:f>0</xm:f>
              </x14:cfvo>
              <x14:cfvo type="num">
                <xm:f>-1</xm:f>
              </x14:cfvo>
              <x14:cfvo type="num" gte="0">
                <xm:f>0</xm:f>
              </x14:cfvo>
              <x14:cfIcon iconSet="3TrafficLights1" iconId="0"/>
              <x14:cfIcon iconSet="3TrafficLights1" iconId="0"/>
              <x14:cfIcon iconSet="3TrafficLights1" iconId="2"/>
            </x14:iconSet>
          </x14:cfRule>
          <xm:sqref>D20</xm:sqref>
        </x14:conditionalFormatting>
        <x14:conditionalFormatting xmlns:xm="http://schemas.microsoft.com/office/excel/2006/main">
          <x14:cfRule type="iconSet" priority="100" id="{78EE5386-2B34-4C30-AF0C-0412EF9D9F60}">
            <x14:iconSet showValue="0" custom="1">
              <x14:cfvo type="percent">
                <xm:f>0</xm:f>
              </x14:cfvo>
              <x14:cfvo type="num">
                <xm:f>1</xm:f>
              </x14:cfvo>
              <x14:cfvo type="num">
                <xm:f>5</xm:f>
              </x14:cfvo>
              <x14:cfIcon iconSet="3TrafficLights1" iconId="0"/>
              <x14:cfIcon iconSet="3TrafficLights1" iconId="1"/>
              <x14:cfIcon iconSet="3TrafficLights1" iconId="2"/>
            </x14:iconSet>
          </x14:cfRule>
          <xm:sqref>D21</xm:sqref>
        </x14:conditionalFormatting>
        <x14:conditionalFormatting xmlns:xm="http://schemas.microsoft.com/office/excel/2006/main">
          <x14:cfRule type="iconSet" priority="359" id="{FCBE8924-AD0D-4E9A-82E5-F5758F4C8732}">
            <x14:iconSet showValue="0" custom="1">
              <x14:cfvo type="percent">
                <xm:f>0</xm:f>
              </x14:cfvo>
              <x14:cfvo type="num">
                <xm:f>-1</xm:f>
              </x14:cfvo>
              <x14:cfvo type="num" gte="0">
                <xm:f>0</xm:f>
              </x14:cfvo>
              <x14:cfIcon iconSet="3TrafficLights1" iconId="0"/>
              <x14:cfIcon iconSet="3TrafficLights1" iconId="0"/>
              <x14:cfIcon iconSet="3TrafficLights1" iconId="2"/>
            </x14:iconSet>
          </x14:cfRule>
          <xm:sqref>D22</xm:sqref>
        </x14:conditionalFormatting>
        <x14:conditionalFormatting xmlns:xm="http://schemas.microsoft.com/office/excel/2006/main">
          <x14:cfRule type="iconSet" priority="114" id="{437BF199-CCC9-4EBC-A20E-03DCF2116A4B}">
            <x14:iconSet showValue="0" custom="1">
              <x14:cfvo type="percent">
                <xm:f>0</xm:f>
              </x14:cfvo>
              <x14:cfvo type="num">
                <xm:f>-1</xm:f>
              </x14:cfvo>
              <x14:cfvo type="num" gte="0">
                <xm:f>0</xm:f>
              </x14:cfvo>
              <x14:cfIcon iconSet="3TrafficLights1" iconId="0"/>
              <x14:cfIcon iconSet="3TrafficLights1" iconId="0"/>
              <x14:cfIcon iconSet="3TrafficLights1" iconId="2"/>
            </x14:iconSet>
          </x14:cfRule>
          <xm:sqref>D23</xm:sqref>
        </x14:conditionalFormatting>
        <x14:conditionalFormatting xmlns:xm="http://schemas.microsoft.com/office/excel/2006/main">
          <x14:cfRule type="iconSet" priority="115" id="{4A2C071C-A55E-4326-B158-9433F5CBC6E4}">
            <x14:iconSet showValue="0" custom="1">
              <x14:cfvo type="percent">
                <xm:f>0</xm:f>
              </x14:cfvo>
              <x14:cfvo type="num">
                <xm:f>-1</xm:f>
              </x14:cfvo>
              <x14:cfvo type="num" gte="0">
                <xm:f>0</xm:f>
              </x14:cfvo>
              <x14:cfIcon iconSet="3TrafficLights1" iconId="0"/>
              <x14:cfIcon iconSet="3TrafficLights1" iconId="0"/>
              <x14:cfIcon iconSet="3TrafficLights1" iconId="2"/>
            </x14:iconSet>
          </x14:cfRule>
          <xm:sqref>D24</xm:sqref>
        </x14:conditionalFormatting>
        <x14:conditionalFormatting xmlns:xm="http://schemas.microsoft.com/office/excel/2006/main">
          <x14:cfRule type="iconSet" priority="113" id="{16C3C4A0-12E8-47A6-892C-88CBF57876EF}">
            <x14:iconSet showValue="0" custom="1">
              <x14:cfvo type="percent">
                <xm:f>0</xm:f>
              </x14:cfvo>
              <x14:cfvo type="num">
                <xm:f>-1</xm:f>
              </x14:cfvo>
              <x14:cfvo type="num" gte="0">
                <xm:f>0</xm:f>
              </x14:cfvo>
              <x14:cfIcon iconSet="3TrafficLights1" iconId="0"/>
              <x14:cfIcon iconSet="3TrafficLights1" iconId="0"/>
              <x14:cfIcon iconSet="3TrafficLights1" iconId="2"/>
            </x14:iconSet>
          </x14:cfRule>
          <xm:sqref>D25</xm:sqref>
        </x14:conditionalFormatting>
        <x14:conditionalFormatting xmlns:xm="http://schemas.microsoft.com/office/excel/2006/main">
          <x14:cfRule type="iconSet" priority="112" id="{C064BAD4-37C3-426E-A5C6-10BBAF2FCE1D}">
            <x14:iconSet showValue="0" custom="1">
              <x14:cfvo type="percent">
                <xm:f>0</xm:f>
              </x14:cfvo>
              <x14:cfvo type="num">
                <xm:f>1</xm:f>
              </x14:cfvo>
              <x14:cfvo type="num">
                <xm:f>5</xm:f>
              </x14:cfvo>
              <x14:cfIcon iconSet="3TrafficLights1" iconId="0"/>
              <x14:cfIcon iconSet="3TrafficLights1" iconId="1"/>
              <x14:cfIcon iconSet="3TrafficLights1" iconId="2"/>
            </x14:iconSet>
          </x14:cfRule>
          <xm:sqref>D26</xm:sqref>
        </x14:conditionalFormatting>
        <x14:conditionalFormatting xmlns:xm="http://schemas.microsoft.com/office/excel/2006/main">
          <x14:cfRule type="iconSet" priority="175" id="{B6116898-188B-48E2-B28C-ED5C1EA0343B}">
            <x14:iconSet showValue="0" custom="1">
              <x14:cfvo type="percent">
                <xm:f>0</xm:f>
              </x14:cfvo>
              <x14:cfvo type="num">
                <xm:f>-1</xm:f>
              </x14:cfvo>
              <x14:cfvo type="num" gte="0">
                <xm:f>0</xm:f>
              </x14:cfvo>
              <x14:cfIcon iconSet="3TrafficLights1" iconId="0"/>
              <x14:cfIcon iconSet="3TrafficLights1" iconId="0"/>
              <x14:cfIcon iconSet="3TrafficLights1" iconId="2"/>
            </x14:iconSet>
          </x14:cfRule>
          <xm:sqref>D27</xm:sqref>
        </x14:conditionalFormatting>
        <x14:conditionalFormatting xmlns:xm="http://schemas.microsoft.com/office/excel/2006/main">
          <x14:cfRule type="iconSet" priority="96" id="{FCFDAC6C-6448-46BE-9C58-72DF90FDACE6}">
            <x14:iconSet showValue="0" custom="1">
              <x14:cfvo type="percent">
                <xm:f>0</xm:f>
              </x14:cfvo>
              <x14:cfvo type="num">
                <xm:f>-1</xm:f>
              </x14:cfvo>
              <x14:cfvo type="num" gte="0">
                <xm:f>0</xm:f>
              </x14:cfvo>
              <x14:cfIcon iconSet="3TrafficLights1" iconId="0"/>
              <x14:cfIcon iconSet="3TrafficLights1" iconId="0"/>
              <x14:cfIcon iconSet="3TrafficLights1" iconId="2"/>
            </x14:iconSet>
          </x14:cfRule>
          <xm:sqref>D28</xm:sqref>
        </x14:conditionalFormatting>
        <x14:conditionalFormatting xmlns:xm="http://schemas.microsoft.com/office/excel/2006/main">
          <x14:cfRule type="iconSet" priority="97" id="{D72295F6-32B7-4D2E-9A00-CC304532C269}">
            <x14:iconSet showValue="0" custom="1">
              <x14:cfvo type="percent">
                <xm:f>0</xm:f>
              </x14:cfvo>
              <x14:cfvo type="num">
                <xm:f>-1</xm:f>
              </x14:cfvo>
              <x14:cfvo type="num" gte="0">
                <xm:f>0</xm:f>
              </x14:cfvo>
              <x14:cfIcon iconSet="3TrafficLights1" iconId="0"/>
              <x14:cfIcon iconSet="3TrafficLights1" iconId="0"/>
              <x14:cfIcon iconSet="3TrafficLights1" iconId="2"/>
            </x14:iconSet>
          </x14:cfRule>
          <xm:sqref>D29</xm:sqref>
        </x14:conditionalFormatting>
        <x14:conditionalFormatting xmlns:xm="http://schemas.microsoft.com/office/excel/2006/main">
          <x14:cfRule type="iconSet" priority="95" id="{A6A7A468-2E81-4CF2-8E67-812F466BAECA}">
            <x14:iconSet showValue="0" custom="1">
              <x14:cfvo type="percent">
                <xm:f>0</xm:f>
              </x14:cfvo>
              <x14:cfvo type="num">
                <xm:f>-1</xm:f>
              </x14:cfvo>
              <x14:cfvo type="num" gte="0">
                <xm:f>0</xm:f>
              </x14:cfvo>
              <x14:cfIcon iconSet="3TrafficLights1" iconId="0"/>
              <x14:cfIcon iconSet="3TrafficLights1" iconId="0"/>
              <x14:cfIcon iconSet="3TrafficLights1" iconId="2"/>
            </x14:iconSet>
          </x14:cfRule>
          <xm:sqref>D30</xm:sqref>
        </x14:conditionalFormatting>
        <x14:conditionalFormatting xmlns:xm="http://schemas.microsoft.com/office/excel/2006/main">
          <x14:cfRule type="iconSet" priority="94" id="{4D6C4F8F-27DA-4400-A59C-A828CA17B4E7}">
            <x14:iconSet showValue="0" custom="1">
              <x14:cfvo type="percent">
                <xm:f>0</xm:f>
              </x14:cfvo>
              <x14:cfvo type="num">
                <xm:f>1</xm:f>
              </x14:cfvo>
              <x14:cfvo type="num">
                <xm:f>5</xm:f>
              </x14:cfvo>
              <x14:cfIcon iconSet="3TrafficLights1" iconId="0"/>
              <x14:cfIcon iconSet="3TrafficLights1" iconId="1"/>
              <x14:cfIcon iconSet="3TrafficLights1" iconId="2"/>
            </x14:iconSet>
          </x14:cfRule>
          <xm:sqref>D31</xm:sqref>
        </x14:conditionalFormatting>
        <x14:conditionalFormatting xmlns:xm="http://schemas.microsoft.com/office/excel/2006/main">
          <x14:cfRule type="iconSet" priority="133" id="{915F267C-F406-4084-83E3-BF8DEF2AFE25}">
            <x14:iconSet showValue="0" custom="1">
              <x14:cfvo type="percent">
                <xm:f>0</xm:f>
              </x14:cfvo>
              <x14:cfvo type="num">
                <xm:f>-1</xm:f>
              </x14:cfvo>
              <x14:cfvo type="num" gte="0">
                <xm:f>0</xm:f>
              </x14:cfvo>
              <x14:cfIcon iconSet="3TrafficLights1" iconId="0"/>
              <x14:cfIcon iconSet="3TrafficLights1" iconId="0"/>
              <x14:cfIcon iconSet="3TrafficLights1" iconId="2"/>
            </x14:iconSet>
          </x14:cfRule>
          <xm:sqref>D32</xm:sqref>
        </x14:conditionalFormatting>
        <x14:conditionalFormatting xmlns:xm="http://schemas.microsoft.com/office/excel/2006/main">
          <x14:cfRule type="iconSet" priority="367" id="{21EC3F31-4F14-4B55-920E-BD2449078FF5}">
            <x14:iconSet showValue="0" custom="1">
              <x14:cfvo type="percent">
                <xm:f>0</xm:f>
              </x14:cfvo>
              <x14:cfvo type="num">
                <xm:f>-1</xm:f>
              </x14:cfvo>
              <x14:cfvo type="num" gte="0">
                <xm:f>0</xm:f>
              </x14:cfvo>
              <x14:cfIcon iconSet="3TrafficLights1" iconId="0"/>
              <x14:cfIcon iconSet="3TrafficLights1" iconId="0"/>
              <x14:cfIcon iconSet="3TrafficLights1" iconId="2"/>
            </x14:iconSet>
          </x14:cfRule>
          <xm:sqref>D40:D42</xm:sqref>
        </x14:conditionalFormatting>
        <x14:conditionalFormatting xmlns:xm="http://schemas.microsoft.com/office/excel/2006/main">
          <x14:cfRule type="iconSet" priority="257" id="{C10AD612-4A55-4BA8-9148-FC6057AA86E5}">
            <x14:iconSet showValue="0" custom="1">
              <x14:cfvo type="percent">
                <xm:f>0</xm:f>
              </x14:cfvo>
              <x14:cfvo type="num">
                <xm:f>-1</xm:f>
              </x14:cfvo>
              <x14:cfvo type="num" gte="0">
                <xm:f>0</xm:f>
              </x14:cfvo>
              <x14:cfIcon iconSet="3TrafficLights1" iconId="0"/>
              <x14:cfIcon iconSet="3TrafficLights1" iconId="0"/>
              <x14:cfIcon iconSet="3TrafficLights1" iconId="2"/>
            </x14:iconSet>
          </x14:cfRule>
          <xm:sqref>D47</xm:sqref>
        </x14:conditionalFormatting>
        <x14:conditionalFormatting xmlns:xm="http://schemas.microsoft.com/office/excel/2006/main">
          <x14:cfRule type="iconSet" priority="369" id="{94E8B5E2-6350-4242-A0BE-CC5444391496}">
            <x14:iconSet showValue="0" custom="1">
              <x14:cfvo type="percent">
                <xm:f>0</xm:f>
              </x14:cfvo>
              <x14:cfvo type="num">
                <xm:f>1</xm:f>
              </x14:cfvo>
              <x14:cfvo type="num">
                <xm:f>5</xm:f>
              </x14:cfvo>
              <x14:cfIcon iconSet="3TrafficLights1" iconId="0"/>
              <x14:cfIcon iconSet="3TrafficLights1" iconId="1"/>
              <x14:cfIcon iconSet="3TrafficLights1" iconId="2"/>
            </x14:iconSet>
          </x14:cfRule>
          <xm:sqref>D48:D59</xm:sqref>
        </x14:conditionalFormatting>
        <x14:conditionalFormatting xmlns:xm="http://schemas.microsoft.com/office/excel/2006/main">
          <x14:cfRule type="iconSet" priority="374" id="{AA7AC9CC-271E-408C-B657-AA73D0EDB537}">
            <x14:iconSet showValue="0" custom="1">
              <x14:cfvo type="percent">
                <xm:f>0</xm:f>
              </x14:cfvo>
              <x14:cfvo type="num">
                <xm:f>-1</xm:f>
              </x14:cfvo>
              <x14:cfvo type="num" gte="0">
                <xm:f>0</xm:f>
              </x14:cfvo>
              <x14:cfIcon iconSet="3TrafficLights1" iconId="0"/>
              <x14:cfIcon iconSet="3TrafficLights1" iconId="0"/>
              <x14:cfIcon iconSet="3TrafficLights1" iconId="2"/>
            </x14:iconSet>
          </x14:cfRule>
          <xm:sqref>D65:D67</xm:sqref>
        </x14:conditionalFormatting>
        <x14:conditionalFormatting xmlns:xm="http://schemas.microsoft.com/office/excel/2006/main">
          <x14:cfRule type="iconSet" priority="378" id="{67B9180E-5895-4E48-893C-76C33A1A7DA7}">
            <x14:iconSet showValue="0" custom="1">
              <x14:cfvo type="percent">
                <xm:f>0</xm:f>
              </x14:cfvo>
              <x14:cfvo type="num">
                <xm:f>1</xm:f>
              </x14:cfvo>
              <x14:cfvo type="num">
                <xm:f>5</xm:f>
              </x14:cfvo>
              <x14:cfIcon iconSet="3TrafficLights1" iconId="0"/>
              <x14:cfIcon iconSet="3TrafficLights1" iconId="1"/>
              <x14:cfIcon iconSet="3TrafficLights1" iconId="2"/>
            </x14:iconSet>
          </x14:cfRule>
          <xm:sqref>D72</xm:sqref>
        </x14:conditionalFormatting>
        <x14:conditionalFormatting xmlns:xm="http://schemas.microsoft.com/office/excel/2006/main">
          <x14:cfRule type="iconSet" priority="381" id="{293ADF35-BE5B-48B5-A154-B770ADB904C7}">
            <x14:iconSet showValue="0" custom="1">
              <x14:cfvo type="percent">
                <xm:f>0</xm:f>
              </x14:cfvo>
              <x14:cfvo type="num">
                <xm:f>-1</xm:f>
              </x14:cfvo>
              <x14:cfvo type="num" gte="0">
                <xm:f>0</xm:f>
              </x14:cfvo>
              <x14:cfIcon iconSet="3TrafficLights1" iconId="0"/>
              <x14:cfIcon iconSet="3TrafficLights1" iconId="0"/>
              <x14:cfIcon iconSet="3TrafficLights1" iconId="2"/>
            </x14:iconSet>
          </x14:cfRule>
          <xm:sqref>D77:D78</xm:sqref>
        </x14:conditionalFormatting>
        <x14:conditionalFormatting xmlns:xm="http://schemas.microsoft.com/office/excel/2006/main">
          <x14:cfRule type="iconSet" priority="57" id="{307A982B-428D-4ADF-AF5E-A9A48A2AFD6A}">
            <x14:iconSet showValue="0" custom="1">
              <x14:cfvo type="percent">
                <xm:f>0</xm:f>
              </x14:cfvo>
              <x14:cfvo type="num">
                <xm:f>-1</xm:f>
              </x14:cfvo>
              <x14:cfvo type="num" gte="0">
                <xm:f>0</xm:f>
              </x14:cfvo>
              <x14:cfIcon iconSet="3TrafficLights1" iconId="0"/>
              <x14:cfIcon iconSet="3TrafficLights1" iconId="0"/>
              <x14:cfIcon iconSet="3TrafficLights1" iconId="2"/>
            </x14:iconSet>
          </x14:cfRule>
          <xm:sqref>D82</xm:sqref>
        </x14:conditionalFormatting>
        <x14:conditionalFormatting xmlns:xm="http://schemas.microsoft.com/office/excel/2006/main">
          <x14:cfRule type="iconSet" priority="14" id="{686E1146-6681-4E9E-8399-DE9C02769C57}">
            <x14:iconSet showValue="0" custom="1">
              <x14:cfvo type="percent">
                <xm:f>0</xm:f>
              </x14:cfvo>
              <x14:cfvo type="num">
                <xm:f>1</xm:f>
              </x14:cfvo>
              <x14:cfvo type="num">
                <xm:f>5</xm:f>
              </x14:cfvo>
              <x14:cfIcon iconSet="3TrafficLights1" iconId="0"/>
              <x14:cfIcon iconSet="3TrafficLights1" iconId="1"/>
              <x14:cfIcon iconSet="3TrafficLights1" iconId="2"/>
            </x14:iconSet>
          </x14:cfRule>
          <xm:sqref>D88</xm:sqref>
        </x14:conditionalFormatting>
        <x14:conditionalFormatting xmlns:xm="http://schemas.microsoft.com/office/excel/2006/main">
          <x14:cfRule type="iconSet" priority="55" id="{62D22A70-FD8F-490F-977E-A391523FD0E1}">
            <x14:iconSet showValue="0" custom="1">
              <x14:cfvo type="percent">
                <xm:f>0</xm:f>
              </x14:cfvo>
              <x14:cfvo type="num">
                <xm:f>-1</xm:f>
              </x14:cfvo>
              <x14:cfvo type="num" gte="0">
                <xm:f>0</xm:f>
              </x14:cfvo>
              <x14:cfIcon iconSet="3TrafficLights1" iconId="0"/>
              <x14:cfIcon iconSet="3TrafficLights1" iconId="0"/>
              <x14:cfIcon iconSet="3TrafficLights1" iconId="2"/>
            </x14:iconSet>
          </x14:cfRule>
          <xm:sqref>D89</xm:sqref>
        </x14:conditionalFormatting>
        <x14:conditionalFormatting xmlns:xm="http://schemas.microsoft.com/office/excel/2006/main">
          <x14:cfRule type="iconSet" priority="56" id="{DAA6F5C2-3A19-4AE7-8560-819F3A2CF022}">
            <x14:iconSet showValue="0" custom="1">
              <x14:cfvo type="percent">
                <xm:f>0</xm:f>
              </x14:cfvo>
              <x14:cfvo type="num">
                <xm:f>-1</xm:f>
              </x14:cfvo>
              <x14:cfvo type="num" gte="0">
                <xm:f>0</xm:f>
              </x14:cfvo>
              <x14:cfIcon iconSet="3TrafficLights1" iconId="0"/>
              <x14:cfIcon iconSet="3TrafficLights1" iconId="0"/>
              <x14:cfIcon iconSet="3TrafficLights1" iconId="2"/>
            </x14:iconSet>
          </x14:cfRule>
          <xm:sqref>D90</xm:sqref>
        </x14:conditionalFormatting>
        <x14:conditionalFormatting xmlns:xm="http://schemas.microsoft.com/office/excel/2006/main">
          <x14:cfRule type="iconSet" priority="13" id="{3DEC08D2-3DA7-42AA-8135-76193C06CACF}">
            <x14:iconSet showValue="0" custom="1">
              <x14:cfvo type="percent">
                <xm:f>0</xm:f>
              </x14:cfvo>
              <x14:cfvo type="num">
                <xm:f>1</xm:f>
              </x14:cfvo>
              <x14:cfvo type="num">
                <xm:f>5</xm:f>
              </x14:cfvo>
              <x14:cfIcon iconSet="3TrafficLights1" iconId="0"/>
              <x14:cfIcon iconSet="3TrafficLights1" iconId="1"/>
              <x14:cfIcon iconSet="3TrafficLights1" iconId="2"/>
            </x14:iconSet>
          </x14:cfRule>
          <xm:sqref>D92</xm:sqref>
        </x14:conditionalFormatting>
        <x14:conditionalFormatting xmlns:xm="http://schemas.microsoft.com/office/excel/2006/main">
          <x14:cfRule type="iconSet" priority="52" id="{A9983AE4-A6D4-45A4-BA6D-818A71C0C097}">
            <x14:iconSet showValue="0" custom="1">
              <x14:cfvo type="percent">
                <xm:f>0</xm:f>
              </x14:cfvo>
              <x14:cfvo type="num">
                <xm:f>-1</xm:f>
              </x14:cfvo>
              <x14:cfvo type="num" gte="0">
                <xm:f>0</xm:f>
              </x14:cfvo>
              <x14:cfIcon iconSet="3TrafficLights1" iconId="0"/>
              <x14:cfIcon iconSet="3TrafficLights1" iconId="0"/>
              <x14:cfIcon iconSet="3TrafficLights1" iconId="2"/>
            </x14:iconSet>
          </x14:cfRule>
          <xm:sqref>D93</xm:sqref>
        </x14:conditionalFormatting>
        <x14:conditionalFormatting xmlns:xm="http://schemas.microsoft.com/office/excel/2006/main">
          <x14:cfRule type="iconSet" priority="53" id="{900A2E6A-58AC-43C9-94B9-9E724C0B6996}">
            <x14:iconSet showValue="0" custom="1">
              <x14:cfvo type="percent">
                <xm:f>0</xm:f>
              </x14:cfvo>
              <x14:cfvo type="num">
                <xm:f>-1</xm:f>
              </x14:cfvo>
              <x14:cfvo type="num" gte="0">
                <xm:f>0</xm:f>
              </x14:cfvo>
              <x14:cfIcon iconSet="3TrafficLights1" iconId="0"/>
              <x14:cfIcon iconSet="3TrafficLights1" iconId="0"/>
              <x14:cfIcon iconSet="3TrafficLights1" iconId="2"/>
            </x14:iconSet>
          </x14:cfRule>
          <xm:sqref>D94</xm:sqref>
        </x14:conditionalFormatting>
        <x14:conditionalFormatting xmlns:xm="http://schemas.microsoft.com/office/excel/2006/main">
          <x14:cfRule type="iconSet" priority="12" id="{DA1C670C-DAA3-46B1-9F8C-7F891B7B39B9}">
            <x14:iconSet showValue="0" custom="1">
              <x14:cfvo type="percent">
                <xm:f>0</xm:f>
              </x14:cfvo>
              <x14:cfvo type="num">
                <xm:f>1</xm:f>
              </x14:cfvo>
              <x14:cfvo type="num">
                <xm:f>5</xm:f>
              </x14:cfvo>
              <x14:cfIcon iconSet="3TrafficLights1" iconId="0"/>
              <x14:cfIcon iconSet="3TrafficLights1" iconId="1"/>
              <x14:cfIcon iconSet="3TrafficLights1" iconId="2"/>
            </x14:iconSet>
          </x14:cfRule>
          <xm:sqref>D96</xm:sqref>
        </x14:conditionalFormatting>
        <x14:conditionalFormatting xmlns:xm="http://schemas.microsoft.com/office/excel/2006/main">
          <x14:cfRule type="iconSet" priority="49" id="{9C583B6C-9AAC-4C41-BDF7-30438F8268B8}">
            <x14:iconSet showValue="0" custom="1">
              <x14:cfvo type="percent">
                <xm:f>0</xm:f>
              </x14:cfvo>
              <x14:cfvo type="num">
                <xm:f>-1</xm:f>
              </x14:cfvo>
              <x14:cfvo type="num" gte="0">
                <xm:f>0</xm:f>
              </x14:cfvo>
              <x14:cfIcon iconSet="3TrafficLights1" iconId="0"/>
              <x14:cfIcon iconSet="3TrafficLights1" iconId="0"/>
              <x14:cfIcon iconSet="3TrafficLights1" iconId="2"/>
            </x14:iconSet>
          </x14:cfRule>
          <xm:sqref>D97</xm:sqref>
        </x14:conditionalFormatting>
        <x14:conditionalFormatting xmlns:xm="http://schemas.microsoft.com/office/excel/2006/main">
          <x14:cfRule type="iconSet" priority="50" id="{2FEDB70D-0BF4-4CEF-B3B3-E4D5EAD41AB5}">
            <x14:iconSet showValue="0" custom="1">
              <x14:cfvo type="percent">
                <xm:f>0</xm:f>
              </x14:cfvo>
              <x14:cfvo type="num">
                <xm:f>-1</xm:f>
              </x14:cfvo>
              <x14:cfvo type="num" gte="0">
                <xm:f>0</xm:f>
              </x14:cfvo>
              <x14:cfIcon iconSet="3TrafficLights1" iconId="0"/>
              <x14:cfIcon iconSet="3TrafficLights1" iconId="0"/>
              <x14:cfIcon iconSet="3TrafficLights1" iconId="2"/>
            </x14:iconSet>
          </x14:cfRule>
          <xm:sqref>D98</xm:sqref>
        </x14:conditionalFormatting>
        <x14:conditionalFormatting xmlns:xm="http://schemas.microsoft.com/office/excel/2006/main">
          <x14:cfRule type="iconSet" priority="11" id="{0480D12C-692D-407E-A873-D9F39E6B8811}">
            <x14:iconSet showValue="0" custom="1">
              <x14:cfvo type="percent">
                <xm:f>0</xm:f>
              </x14:cfvo>
              <x14:cfvo type="num">
                <xm:f>1</xm:f>
              </x14:cfvo>
              <x14:cfvo type="num">
                <xm:f>5</xm:f>
              </x14:cfvo>
              <x14:cfIcon iconSet="3TrafficLights1" iconId="0"/>
              <x14:cfIcon iconSet="3TrafficLights1" iconId="1"/>
              <x14:cfIcon iconSet="3TrafficLights1" iconId="2"/>
            </x14:iconSet>
          </x14:cfRule>
          <xm:sqref>D100</xm:sqref>
        </x14:conditionalFormatting>
        <x14:conditionalFormatting xmlns:xm="http://schemas.microsoft.com/office/excel/2006/main">
          <x14:cfRule type="iconSet" priority="46" id="{9C175C5E-A8E6-45D5-AFC3-5451D9DCEFFA}">
            <x14:iconSet showValue="0" custom="1">
              <x14:cfvo type="percent">
                <xm:f>0</xm:f>
              </x14:cfvo>
              <x14:cfvo type="num">
                <xm:f>-1</xm:f>
              </x14:cfvo>
              <x14:cfvo type="num" gte="0">
                <xm:f>0</xm:f>
              </x14:cfvo>
              <x14:cfIcon iconSet="3TrafficLights1" iconId="0"/>
              <x14:cfIcon iconSet="3TrafficLights1" iconId="0"/>
              <x14:cfIcon iconSet="3TrafficLights1" iconId="2"/>
            </x14:iconSet>
          </x14:cfRule>
          <xm:sqref>D101</xm:sqref>
        </x14:conditionalFormatting>
        <x14:conditionalFormatting xmlns:xm="http://schemas.microsoft.com/office/excel/2006/main">
          <x14:cfRule type="iconSet" priority="47" id="{A034B8E3-E1DB-4672-A859-B46A8A1C1CA9}">
            <x14:iconSet showValue="0" custom="1">
              <x14:cfvo type="percent">
                <xm:f>0</xm:f>
              </x14:cfvo>
              <x14:cfvo type="num">
                <xm:f>-1</xm:f>
              </x14:cfvo>
              <x14:cfvo type="num" gte="0">
                <xm:f>0</xm:f>
              </x14:cfvo>
              <x14:cfIcon iconSet="3TrafficLights1" iconId="0"/>
              <x14:cfIcon iconSet="3TrafficLights1" iconId="0"/>
              <x14:cfIcon iconSet="3TrafficLights1" iconId="2"/>
            </x14:iconSet>
          </x14:cfRule>
          <xm:sqref>D102</xm:sqref>
        </x14:conditionalFormatting>
        <x14:conditionalFormatting xmlns:xm="http://schemas.microsoft.com/office/excel/2006/main">
          <x14:cfRule type="iconSet" priority="10" id="{CBD84AC1-D385-4026-9467-5DE0F291F353}">
            <x14:iconSet showValue="0" custom="1">
              <x14:cfvo type="percent">
                <xm:f>0</xm:f>
              </x14:cfvo>
              <x14:cfvo type="num">
                <xm:f>1</xm:f>
              </x14:cfvo>
              <x14:cfvo type="num">
                <xm:f>5</xm:f>
              </x14:cfvo>
              <x14:cfIcon iconSet="3TrafficLights1" iconId="0"/>
              <x14:cfIcon iconSet="3TrafficLights1" iconId="1"/>
              <x14:cfIcon iconSet="3TrafficLights1" iconId="2"/>
            </x14:iconSet>
          </x14:cfRule>
          <xm:sqref>D104</xm:sqref>
        </x14:conditionalFormatting>
        <x14:conditionalFormatting xmlns:xm="http://schemas.microsoft.com/office/excel/2006/main">
          <x14:cfRule type="iconSet" priority="43" id="{99866D95-22E7-44C5-A732-09C28198188E}">
            <x14:iconSet showValue="0" custom="1">
              <x14:cfvo type="percent">
                <xm:f>0</xm:f>
              </x14:cfvo>
              <x14:cfvo type="num">
                <xm:f>-1</xm:f>
              </x14:cfvo>
              <x14:cfvo type="num" gte="0">
                <xm:f>0</xm:f>
              </x14:cfvo>
              <x14:cfIcon iconSet="3TrafficLights1" iconId="0"/>
              <x14:cfIcon iconSet="3TrafficLights1" iconId="0"/>
              <x14:cfIcon iconSet="3TrafficLights1" iconId="2"/>
            </x14:iconSet>
          </x14:cfRule>
          <xm:sqref>D105</xm:sqref>
        </x14:conditionalFormatting>
        <x14:conditionalFormatting xmlns:xm="http://schemas.microsoft.com/office/excel/2006/main">
          <x14:cfRule type="iconSet" priority="44" id="{6B6F819E-E2E9-4FC6-96BC-9020407E19D5}">
            <x14:iconSet showValue="0" custom="1">
              <x14:cfvo type="percent">
                <xm:f>0</xm:f>
              </x14:cfvo>
              <x14:cfvo type="num">
                <xm:f>-1</xm:f>
              </x14:cfvo>
              <x14:cfvo type="num" gte="0">
                <xm:f>0</xm:f>
              </x14:cfvo>
              <x14:cfIcon iconSet="3TrafficLights1" iconId="0"/>
              <x14:cfIcon iconSet="3TrafficLights1" iconId="0"/>
              <x14:cfIcon iconSet="3TrafficLights1" iconId="2"/>
            </x14:iconSet>
          </x14:cfRule>
          <xm:sqref>D106</xm:sqref>
        </x14:conditionalFormatting>
        <x14:conditionalFormatting xmlns:xm="http://schemas.microsoft.com/office/excel/2006/main">
          <x14:cfRule type="iconSet" priority="9" id="{D22702CB-F202-4F97-935A-38B1A296CD2D}">
            <x14:iconSet showValue="0" custom="1">
              <x14:cfvo type="percent">
                <xm:f>0</xm:f>
              </x14:cfvo>
              <x14:cfvo type="num">
                <xm:f>1</xm:f>
              </x14:cfvo>
              <x14:cfvo type="num">
                <xm:f>5</xm:f>
              </x14:cfvo>
              <x14:cfIcon iconSet="3TrafficLights1" iconId="0"/>
              <x14:cfIcon iconSet="3TrafficLights1" iconId="1"/>
              <x14:cfIcon iconSet="3TrafficLights1" iconId="2"/>
            </x14:iconSet>
          </x14:cfRule>
          <xm:sqref>D108</xm:sqref>
        </x14:conditionalFormatting>
        <x14:conditionalFormatting xmlns:xm="http://schemas.microsoft.com/office/excel/2006/main">
          <x14:cfRule type="iconSet" priority="40" id="{A0B833B7-7866-48AE-90D5-FEC2A1E322FA}">
            <x14:iconSet showValue="0" custom="1">
              <x14:cfvo type="percent">
                <xm:f>0</xm:f>
              </x14:cfvo>
              <x14:cfvo type="num">
                <xm:f>-1</xm:f>
              </x14:cfvo>
              <x14:cfvo type="num" gte="0">
                <xm:f>0</xm:f>
              </x14:cfvo>
              <x14:cfIcon iconSet="3TrafficLights1" iconId="0"/>
              <x14:cfIcon iconSet="3TrafficLights1" iconId="0"/>
              <x14:cfIcon iconSet="3TrafficLights1" iconId="2"/>
            </x14:iconSet>
          </x14:cfRule>
          <xm:sqref>D109</xm:sqref>
        </x14:conditionalFormatting>
        <x14:conditionalFormatting xmlns:xm="http://schemas.microsoft.com/office/excel/2006/main">
          <x14:cfRule type="iconSet" priority="41" id="{42206748-550C-4144-B785-CF367B97E0C4}">
            <x14:iconSet showValue="0" custom="1">
              <x14:cfvo type="percent">
                <xm:f>0</xm:f>
              </x14:cfvo>
              <x14:cfvo type="num">
                <xm:f>-1</xm:f>
              </x14:cfvo>
              <x14:cfvo type="num" gte="0">
                <xm:f>0</xm:f>
              </x14:cfvo>
              <x14:cfIcon iconSet="3TrafficLights1" iconId="0"/>
              <x14:cfIcon iconSet="3TrafficLights1" iconId="0"/>
              <x14:cfIcon iconSet="3TrafficLights1" iconId="2"/>
            </x14:iconSet>
          </x14:cfRule>
          <xm:sqref>D110</xm:sqref>
        </x14:conditionalFormatting>
        <x14:conditionalFormatting xmlns:xm="http://schemas.microsoft.com/office/excel/2006/main">
          <x14:cfRule type="iconSet" priority="8" id="{96EEDFD0-F147-43D3-A0E2-7AC495256B90}">
            <x14:iconSet showValue="0" custom="1">
              <x14:cfvo type="percent">
                <xm:f>0</xm:f>
              </x14:cfvo>
              <x14:cfvo type="num">
                <xm:f>1</xm:f>
              </x14:cfvo>
              <x14:cfvo type="num">
                <xm:f>5</xm:f>
              </x14:cfvo>
              <x14:cfIcon iconSet="3TrafficLights1" iconId="0"/>
              <x14:cfIcon iconSet="3TrafficLights1" iconId="1"/>
              <x14:cfIcon iconSet="3TrafficLights1" iconId="2"/>
            </x14:iconSet>
          </x14:cfRule>
          <xm:sqref>D112</xm:sqref>
        </x14:conditionalFormatting>
        <x14:conditionalFormatting xmlns:xm="http://schemas.microsoft.com/office/excel/2006/main">
          <x14:cfRule type="iconSet" priority="37" id="{0D50C2D3-1846-4612-AE96-E1A88B6DC28A}">
            <x14:iconSet showValue="0" custom="1">
              <x14:cfvo type="percent">
                <xm:f>0</xm:f>
              </x14:cfvo>
              <x14:cfvo type="num">
                <xm:f>-1</xm:f>
              </x14:cfvo>
              <x14:cfvo type="num" gte="0">
                <xm:f>0</xm:f>
              </x14:cfvo>
              <x14:cfIcon iconSet="3TrafficLights1" iconId="0"/>
              <x14:cfIcon iconSet="3TrafficLights1" iconId="0"/>
              <x14:cfIcon iconSet="3TrafficLights1" iconId="2"/>
            </x14:iconSet>
          </x14:cfRule>
          <xm:sqref>D113</xm:sqref>
        </x14:conditionalFormatting>
        <x14:conditionalFormatting xmlns:xm="http://schemas.microsoft.com/office/excel/2006/main">
          <x14:cfRule type="iconSet" priority="38" id="{CA595C87-2B1F-491B-B51E-25CAB7D17C82}">
            <x14:iconSet showValue="0" custom="1">
              <x14:cfvo type="percent">
                <xm:f>0</xm:f>
              </x14:cfvo>
              <x14:cfvo type="num">
                <xm:f>-1</xm:f>
              </x14:cfvo>
              <x14:cfvo type="num" gte="0">
                <xm:f>0</xm:f>
              </x14:cfvo>
              <x14:cfIcon iconSet="3TrafficLights1" iconId="0"/>
              <x14:cfIcon iconSet="3TrafficLights1" iconId="0"/>
              <x14:cfIcon iconSet="3TrafficLights1" iconId="2"/>
            </x14:iconSet>
          </x14:cfRule>
          <xm:sqref>D114</xm:sqref>
        </x14:conditionalFormatting>
        <x14:conditionalFormatting xmlns:xm="http://schemas.microsoft.com/office/excel/2006/main">
          <x14:cfRule type="iconSet" priority="7" id="{3429F316-6784-4709-AD8F-59C0BD06183E}">
            <x14:iconSet showValue="0" custom="1">
              <x14:cfvo type="percent">
                <xm:f>0</xm:f>
              </x14:cfvo>
              <x14:cfvo type="num">
                <xm:f>1</xm:f>
              </x14:cfvo>
              <x14:cfvo type="num">
                <xm:f>5</xm:f>
              </x14:cfvo>
              <x14:cfIcon iconSet="3TrafficLights1" iconId="0"/>
              <x14:cfIcon iconSet="3TrafficLights1" iconId="1"/>
              <x14:cfIcon iconSet="3TrafficLights1" iconId="2"/>
            </x14:iconSet>
          </x14:cfRule>
          <xm:sqref>D116</xm:sqref>
        </x14:conditionalFormatting>
        <x14:conditionalFormatting xmlns:xm="http://schemas.microsoft.com/office/excel/2006/main">
          <x14:cfRule type="iconSet" priority="34" id="{A7A8B6BC-1BDC-40A0-9A1B-3E14E2C4A243}">
            <x14:iconSet showValue="0" custom="1">
              <x14:cfvo type="percent">
                <xm:f>0</xm:f>
              </x14:cfvo>
              <x14:cfvo type="num">
                <xm:f>-1</xm:f>
              </x14:cfvo>
              <x14:cfvo type="num" gte="0">
                <xm:f>0</xm:f>
              </x14:cfvo>
              <x14:cfIcon iconSet="3TrafficLights1" iconId="0"/>
              <x14:cfIcon iconSet="3TrafficLights1" iconId="0"/>
              <x14:cfIcon iconSet="3TrafficLights1" iconId="2"/>
            </x14:iconSet>
          </x14:cfRule>
          <xm:sqref>D117</xm:sqref>
        </x14:conditionalFormatting>
        <x14:conditionalFormatting xmlns:xm="http://schemas.microsoft.com/office/excel/2006/main">
          <x14:cfRule type="iconSet" priority="35" id="{B326561B-F766-435B-8C91-0D6A18E4BA9B}">
            <x14:iconSet showValue="0" custom="1">
              <x14:cfvo type="percent">
                <xm:f>0</xm:f>
              </x14:cfvo>
              <x14:cfvo type="num">
                <xm:f>-1</xm:f>
              </x14:cfvo>
              <x14:cfvo type="num" gte="0">
                <xm:f>0</xm:f>
              </x14:cfvo>
              <x14:cfIcon iconSet="3TrafficLights1" iconId="0"/>
              <x14:cfIcon iconSet="3TrafficLights1" iconId="0"/>
              <x14:cfIcon iconSet="3TrafficLights1" iconId="2"/>
            </x14:iconSet>
          </x14:cfRule>
          <xm:sqref>D118</xm:sqref>
        </x14:conditionalFormatting>
        <x14:conditionalFormatting xmlns:xm="http://schemas.microsoft.com/office/excel/2006/main">
          <x14:cfRule type="iconSet" priority="6" id="{774D1881-8CB6-467A-82BC-1672982032E5}">
            <x14:iconSet showValue="0" custom="1">
              <x14:cfvo type="percent">
                <xm:f>0</xm:f>
              </x14:cfvo>
              <x14:cfvo type="num">
                <xm:f>1</xm:f>
              </x14:cfvo>
              <x14:cfvo type="num">
                <xm:f>5</xm:f>
              </x14:cfvo>
              <x14:cfIcon iconSet="3TrafficLights1" iconId="0"/>
              <x14:cfIcon iconSet="3TrafficLights1" iconId="1"/>
              <x14:cfIcon iconSet="3TrafficLights1" iconId="2"/>
            </x14:iconSet>
          </x14:cfRule>
          <xm:sqref>D120</xm:sqref>
        </x14:conditionalFormatting>
        <x14:conditionalFormatting xmlns:xm="http://schemas.microsoft.com/office/excel/2006/main">
          <x14:cfRule type="iconSet" priority="31" id="{4FA3B72A-08CC-4AD7-B10B-D1CF10E6AF83}">
            <x14:iconSet showValue="0" custom="1">
              <x14:cfvo type="percent">
                <xm:f>0</xm:f>
              </x14:cfvo>
              <x14:cfvo type="num">
                <xm:f>-1</xm:f>
              </x14:cfvo>
              <x14:cfvo type="num" gte="0">
                <xm:f>0</xm:f>
              </x14:cfvo>
              <x14:cfIcon iconSet="3TrafficLights1" iconId="0"/>
              <x14:cfIcon iconSet="3TrafficLights1" iconId="0"/>
              <x14:cfIcon iconSet="3TrafficLights1" iconId="2"/>
            </x14:iconSet>
          </x14:cfRule>
          <xm:sqref>D121</xm:sqref>
        </x14:conditionalFormatting>
        <x14:conditionalFormatting xmlns:xm="http://schemas.microsoft.com/office/excel/2006/main">
          <x14:cfRule type="iconSet" priority="32" id="{77BADA7A-2B06-432D-AD1A-102F0844E37D}">
            <x14:iconSet showValue="0" custom="1">
              <x14:cfvo type="percent">
                <xm:f>0</xm:f>
              </x14:cfvo>
              <x14:cfvo type="num">
                <xm:f>-1</xm:f>
              </x14:cfvo>
              <x14:cfvo type="num" gte="0">
                <xm:f>0</xm:f>
              </x14:cfvo>
              <x14:cfIcon iconSet="3TrafficLights1" iconId="0"/>
              <x14:cfIcon iconSet="3TrafficLights1" iconId="0"/>
              <x14:cfIcon iconSet="3TrafficLights1" iconId="2"/>
            </x14:iconSet>
          </x14:cfRule>
          <xm:sqref>D122</xm:sqref>
        </x14:conditionalFormatting>
        <x14:conditionalFormatting xmlns:xm="http://schemas.microsoft.com/office/excel/2006/main">
          <x14:cfRule type="iconSet" priority="5" id="{C095E7E0-4DA3-4446-A22E-1A9805B1D723}">
            <x14:iconSet showValue="0" custom="1">
              <x14:cfvo type="percent">
                <xm:f>0</xm:f>
              </x14:cfvo>
              <x14:cfvo type="num">
                <xm:f>1</xm:f>
              </x14:cfvo>
              <x14:cfvo type="num">
                <xm:f>5</xm:f>
              </x14:cfvo>
              <x14:cfIcon iconSet="3TrafficLights1" iconId="0"/>
              <x14:cfIcon iconSet="3TrafficLights1" iconId="1"/>
              <x14:cfIcon iconSet="3TrafficLights1" iconId="2"/>
            </x14:iconSet>
          </x14:cfRule>
          <xm:sqref>D124</xm:sqref>
        </x14:conditionalFormatting>
        <x14:conditionalFormatting xmlns:xm="http://schemas.microsoft.com/office/excel/2006/main">
          <x14:cfRule type="iconSet" priority="28" id="{35211022-8A85-4EB3-BD1A-6201CB982D20}">
            <x14:iconSet showValue="0" custom="1">
              <x14:cfvo type="percent">
                <xm:f>0</xm:f>
              </x14:cfvo>
              <x14:cfvo type="num">
                <xm:f>-1</xm:f>
              </x14:cfvo>
              <x14:cfvo type="num" gte="0">
                <xm:f>0</xm:f>
              </x14:cfvo>
              <x14:cfIcon iconSet="3TrafficLights1" iconId="0"/>
              <x14:cfIcon iconSet="3TrafficLights1" iconId="0"/>
              <x14:cfIcon iconSet="3TrafficLights1" iconId="2"/>
            </x14:iconSet>
          </x14:cfRule>
          <xm:sqref>D125</xm:sqref>
        </x14:conditionalFormatting>
        <x14:conditionalFormatting xmlns:xm="http://schemas.microsoft.com/office/excel/2006/main">
          <x14:cfRule type="iconSet" priority="29" id="{73BFABCF-FC82-46D6-94D3-BCA5CF8B7A9E}">
            <x14:iconSet showValue="0" custom="1">
              <x14:cfvo type="percent">
                <xm:f>0</xm:f>
              </x14:cfvo>
              <x14:cfvo type="num">
                <xm:f>-1</xm:f>
              </x14:cfvo>
              <x14:cfvo type="num" gte="0">
                <xm:f>0</xm:f>
              </x14:cfvo>
              <x14:cfIcon iconSet="3TrafficLights1" iconId="0"/>
              <x14:cfIcon iconSet="3TrafficLights1" iconId="0"/>
              <x14:cfIcon iconSet="3TrafficLights1" iconId="2"/>
            </x14:iconSet>
          </x14:cfRule>
          <xm:sqref>D126</xm:sqref>
        </x14:conditionalFormatting>
        <x14:conditionalFormatting xmlns:xm="http://schemas.microsoft.com/office/excel/2006/main">
          <x14:cfRule type="iconSet" priority="4" id="{353D63C9-9BB5-40D7-9FF3-9D3B9DF77B71}">
            <x14:iconSet showValue="0" custom="1">
              <x14:cfvo type="percent">
                <xm:f>0</xm:f>
              </x14:cfvo>
              <x14:cfvo type="num">
                <xm:f>1</xm:f>
              </x14:cfvo>
              <x14:cfvo type="num">
                <xm:f>5</xm:f>
              </x14:cfvo>
              <x14:cfIcon iconSet="3TrafficLights1" iconId="0"/>
              <x14:cfIcon iconSet="3TrafficLights1" iconId="1"/>
              <x14:cfIcon iconSet="3TrafficLights1" iconId="2"/>
            </x14:iconSet>
          </x14:cfRule>
          <xm:sqref>D128</xm:sqref>
        </x14:conditionalFormatting>
        <x14:conditionalFormatting xmlns:xm="http://schemas.microsoft.com/office/excel/2006/main">
          <x14:cfRule type="iconSet" priority="25" id="{F44383CA-63BC-406F-B768-F42858FB73FA}">
            <x14:iconSet showValue="0" custom="1">
              <x14:cfvo type="percent">
                <xm:f>0</xm:f>
              </x14:cfvo>
              <x14:cfvo type="num">
                <xm:f>-1</xm:f>
              </x14:cfvo>
              <x14:cfvo type="num" gte="0">
                <xm:f>0</xm:f>
              </x14:cfvo>
              <x14:cfIcon iconSet="3TrafficLights1" iconId="0"/>
              <x14:cfIcon iconSet="3TrafficLights1" iconId="0"/>
              <x14:cfIcon iconSet="3TrafficLights1" iconId="2"/>
            </x14:iconSet>
          </x14:cfRule>
          <xm:sqref>D129</xm:sqref>
        </x14:conditionalFormatting>
        <x14:conditionalFormatting xmlns:xm="http://schemas.microsoft.com/office/excel/2006/main">
          <x14:cfRule type="iconSet" priority="26" id="{7D19B84C-4466-40AE-858C-CC9571F9D320}">
            <x14:iconSet showValue="0" custom="1">
              <x14:cfvo type="percent">
                <xm:f>0</xm:f>
              </x14:cfvo>
              <x14:cfvo type="num">
                <xm:f>-1</xm:f>
              </x14:cfvo>
              <x14:cfvo type="num" gte="0">
                <xm:f>0</xm:f>
              </x14:cfvo>
              <x14:cfIcon iconSet="3TrafficLights1" iconId="0"/>
              <x14:cfIcon iconSet="3TrafficLights1" iconId="0"/>
              <x14:cfIcon iconSet="3TrafficLights1" iconId="2"/>
            </x14:iconSet>
          </x14:cfRule>
          <xm:sqref>D130</xm:sqref>
        </x14:conditionalFormatting>
        <x14:conditionalFormatting xmlns:xm="http://schemas.microsoft.com/office/excel/2006/main">
          <x14:cfRule type="iconSet" priority="3" id="{D4E520DC-1DF7-41F4-A352-1E18F2E143C7}">
            <x14:iconSet showValue="0" custom="1">
              <x14:cfvo type="percent">
                <xm:f>0</xm:f>
              </x14:cfvo>
              <x14:cfvo type="num">
                <xm:f>1</xm:f>
              </x14:cfvo>
              <x14:cfvo type="num">
                <xm:f>5</xm:f>
              </x14:cfvo>
              <x14:cfIcon iconSet="3TrafficLights1" iconId="0"/>
              <x14:cfIcon iconSet="3TrafficLights1" iconId="1"/>
              <x14:cfIcon iconSet="3TrafficLights1" iconId="2"/>
            </x14:iconSet>
          </x14:cfRule>
          <xm:sqref>D132</xm:sqref>
        </x14:conditionalFormatting>
        <x14:conditionalFormatting xmlns:xm="http://schemas.microsoft.com/office/excel/2006/main">
          <x14:cfRule type="iconSet" priority="22" id="{B69BB65C-7C38-4447-9F14-A92D806012C5}">
            <x14:iconSet showValue="0" custom="1">
              <x14:cfvo type="percent">
                <xm:f>0</xm:f>
              </x14:cfvo>
              <x14:cfvo type="num">
                <xm:f>-1</xm:f>
              </x14:cfvo>
              <x14:cfvo type="num" gte="0">
                <xm:f>0</xm:f>
              </x14:cfvo>
              <x14:cfIcon iconSet="3TrafficLights1" iconId="0"/>
              <x14:cfIcon iconSet="3TrafficLights1" iconId="0"/>
              <x14:cfIcon iconSet="3TrafficLights1" iconId="2"/>
            </x14:iconSet>
          </x14:cfRule>
          <xm:sqref>D133</xm:sqref>
        </x14:conditionalFormatting>
        <x14:conditionalFormatting xmlns:xm="http://schemas.microsoft.com/office/excel/2006/main">
          <x14:cfRule type="iconSet" priority="23" id="{5ECDF4AD-FA7D-42CC-8B66-DB6ECC197302}">
            <x14:iconSet showValue="0" custom="1">
              <x14:cfvo type="percent">
                <xm:f>0</xm:f>
              </x14:cfvo>
              <x14:cfvo type="num">
                <xm:f>-1</xm:f>
              </x14:cfvo>
              <x14:cfvo type="num" gte="0">
                <xm:f>0</xm:f>
              </x14:cfvo>
              <x14:cfIcon iconSet="3TrafficLights1" iconId="0"/>
              <x14:cfIcon iconSet="3TrafficLights1" iconId="0"/>
              <x14:cfIcon iconSet="3TrafficLights1" iconId="2"/>
            </x14:iconSet>
          </x14:cfRule>
          <xm:sqref>D134</xm:sqref>
        </x14:conditionalFormatting>
        <x14:conditionalFormatting xmlns:xm="http://schemas.microsoft.com/office/excel/2006/main">
          <x14:cfRule type="iconSet" priority="2" id="{CE5C5640-3835-43CD-A190-51EAEDD585B5}">
            <x14:iconSet showValue="0" custom="1">
              <x14:cfvo type="percent">
                <xm:f>0</xm:f>
              </x14:cfvo>
              <x14:cfvo type="num">
                <xm:f>1</xm:f>
              </x14:cfvo>
              <x14:cfvo type="num">
                <xm:f>5</xm:f>
              </x14:cfvo>
              <x14:cfIcon iconSet="3TrafficLights1" iconId="0"/>
              <x14:cfIcon iconSet="3TrafficLights1" iconId="1"/>
              <x14:cfIcon iconSet="3TrafficLights1" iconId="2"/>
            </x14:iconSet>
          </x14:cfRule>
          <xm:sqref>D136</xm:sqref>
        </x14:conditionalFormatting>
        <x14:conditionalFormatting xmlns:xm="http://schemas.microsoft.com/office/excel/2006/main">
          <x14:cfRule type="iconSet" priority="19" id="{3E85397D-A834-4959-BCE5-FDCDCD8CEC9D}">
            <x14:iconSet showValue="0" custom="1">
              <x14:cfvo type="percent">
                <xm:f>0</xm:f>
              </x14:cfvo>
              <x14:cfvo type="num">
                <xm:f>-1</xm:f>
              </x14:cfvo>
              <x14:cfvo type="num" gte="0">
                <xm:f>0</xm:f>
              </x14:cfvo>
              <x14:cfIcon iconSet="3TrafficLights1" iconId="0"/>
              <x14:cfIcon iconSet="3TrafficLights1" iconId="0"/>
              <x14:cfIcon iconSet="3TrafficLights1" iconId="2"/>
            </x14:iconSet>
          </x14:cfRule>
          <xm:sqref>D137</xm:sqref>
        </x14:conditionalFormatting>
        <x14:conditionalFormatting xmlns:xm="http://schemas.microsoft.com/office/excel/2006/main">
          <x14:cfRule type="iconSet" priority="20" id="{DF82EBCD-ACB6-4D79-AB42-BDEEFF19BA2A}">
            <x14:iconSet showValue="0" custom="1">
              <x14:cfvo type="percent">
                <xm:f>0</xm:f>
              </x14:cfvo>
              <x14:cfvo type="num">
                <xm:f>-1</xm:f>
              </x14:cfvo>
              <x14:cfvo type="num" gte="0">
                <xm:f>0</xm:f>
              </x14:cfvo>
              <x14:cfIcon iconSet="3TrafficLights1" iconId="0"/>
              <x14:cfIcon iconSet="3TrafficLights1" iconId="0"/>
              <x14:cfIcon iconSet="3TrafficLights1" iconId="2"/>
            </x14:iconSet>
          </x14:cfRule>
          <xm:sqref>D138</xm:sqref>
        </x14:conditionalFormatting>
        <x14:conditionalFormatting xmlns:xm="http://schemas.microsoft.com/office/excel/2006/main">
          <x14:cfRule type="iconSet" priority="362" id="{02A85A94-8FF2-42E0-8A1B-41A8279AF765}">
            <x14:iconSet showValue="0" custom="1">
              <x14:cfvo type="percent">
                <xm:f>0</xm:f>
              </x14:cfvo>
              <x14:cfvo type="num">
                <xm:f>-1</xm:f>
              </x14:cfvo>
              <x14:cfvo type="num" gte="0">
                <xm:f>0</xm:f>
              </x14:cfvo>
              <x14:cfIcon iconSet="3TrafficLights1" iconId="0"/>
              <x14:cfIcon iconSet="3TrafficLights1" iconId="0"/>
              <x14:cfIcon iconSet="3TrafficLights1" iconId="2"/>
            </x14:iconSet>
          </x14:cfRule>
          <xm:sqref>D139 D142</xm:sqref>
        </x14:conditionalFormatting>
        <x14:conditionalFormatting xmlns:xm="http://schemas.microsoft.com/office/excel/2006/main">
          <x14:cfRule type="iconSet" priority="1" id="{C6786A14-6E34-476C-A9CA-BDB3BF3111A9}">
            <x14:iconSet showValue="0" custom="1">
              <x14:cfvo type="percent">
                <xm:f>0</xm:f>
              </x14:cfvo>
              <x14:cfvo type="num">
                <xm:f>1</xm:f>
              </x14:cfvo>
              <x14:cfvo type="num">
                <xm:f>5</xm:f>
              </x14:cfvo>
              <x14:cfIcon iconSet="3TrafficLights1" iconId="0"/>
              <x14:cfIcon iconSet="3TrafficLights1" iconId="1"/>
              <x14:cfIcon iconSet="3TrafficLights1" iconId="2"/>
            </x14:iconSet>
          </x14:cfRule>
          <xm:sqref>D140</xm:sqref>
        </x14:conditionalFormatting>
        <x14:conditionalFormatting xmlns:xm="http://schemas.microsoft.com/office/excel/2006/main">
          <x14:cfRule type="iconSet" priority="17" id="{BC52F31F-DE63-48FA-9B0D-0EE9518AF76C}">
            <x14:iconSet showValue="0" custom="1">
              <x14:cfvo type="percent">
                <xm:f>0</xm:f>
              </x14:cfvo>
              <x14:cfvo type="num">
                <xm:f>-1</xm:f>
              </x14:cfvo>
              <x14:cfvo type="num" gte="0">
                <xm:f>0</xm:f>
              </x14:cfvo>
              <x14:cfIcon iconSet="3TrafficLights1" iconId="0"/>
              <x14:cfIcon iconSet="3TrafficLights1" iconId="0"/>
              <x14:cfIcon iconSet="3TrafficLights1" iconId="2"/>
            </x14:iconSet>
          </x14:cfRule>
          <xm:sqref>D141</xm:sqref>
        </x14:conditionalFormatting>
        <x14:conditionalFormatting xmlns:xm="http://schemas.microsoft.com/office/excel/2006/main">
          <x14:cfRule type="iconSet" priority="385" id="{9A3797DD-3D4C-4625-9908-645C17E6C24F}">
            <x14:iconSet showValue="0" custom="1">
              <x14:cfvo type="percent">
                <xm:f>0</xm:f>
              </x14:cfvo>
              <x14:cfvo type="num">
                <xm:f>-1</xm:f>
              </x14:cfvo>
              <x14:cfvo type="num" gte="0">
                <xm:f>0</xm:f>
              </x14:cfvo>
              <x14:cfIcon iconSet="3TrafficLights1" iconId="0"/>
              <x14:cfIcon iconSet="3TrafficLights1" iconId="0"/>
              <x14:cfIcon iconSet="3TrafficLights1" iconId="2"/>
            </x14:iconSet>
          </x14:cfRule>
          <xm:sqref>D144</xm:sqref>
        </x14:conditionalFormatting>
        <x14:conditionalFormatting xmlns:xm="http://schemas.microsoft.com/office/excel/2006/main">
          <x14:cfRule type="iconSet" priority="187" id="{8BC8E2F9-E1FC-46FC-BBD9-AD06E6BB2930}">
            <x14:iconSet showValue="0" custom="1">
              <x14:cfvo type="percent">
                <xm:f>0</xm:f>
              </x14:cfvo>
              <x14:cfvo type="num">
                <xm:f>-1</xm:f>
              </x14:cfvo>
              <x14:cfvo type="num" gte="0">
                <xm:f>0</xm:f>
              </x14:cfvo>
              <x14:cfIcon iconSet="3TrafficLights1" iconId="0"/>
              <x14:cfIcon iconSet="3TrafficLights1" iconId="0"/>
              <x14:cfIcon iconSet="3TrafficLights1" iconId="2"/>
            </x14:iconSet>
          </x14:cfRule>
          <xm:sqref>D145</xm:sqref>
        </x14:conditionalFormatting>
        <x14:conditionalFormatting xmlns:xm="http://schemas.microsoft.com/office/excel/2006/main">
          <x14:cfRule type="iconSet" priority="386" id="{A484A273-78F5-4B5E-9B2B-DA6B54B522DD}">
            <x14:iconSet showValue="0" custom="1">
              <x14:cfvo type="percent">
                <xm:f>0</xm:f>
              </x14:cfvo>
              <x14:cfvo type="num">
                <xm:f>-1</xm:f>
              </x14:cfvo>
              <x14:cfvo type="num" gte="0">
                <xm:f>0</xm:f>
              </x14:cfvo>
              <x14:cfIcon iconSet="3TrafficLights1" iconId="0"/>
              <x14:cfIcon iconSet="3TrafficLights1" iconId="0"/>
              <x14:cfIcon iconSet="3TrafficLights1" iconId="2"/>
            </x14:iconSet>
          </x14:cfRule>
          <xm:sqref>D146</xm:sqref>
        </x14:conditionalFormatting>
        <x14:conditionalFormatting xmlns:xm="http://schemas.microsoft.com/office/excel/2006/main">
          <x14:cfRule type="iconSet" priority="217" id="{EE458A44-F04B-49EA-B83F-DB8619AFA412}">
            <x14:iconSet showValue="0" custom="1">
              <x14:cfvo type="percent">
                <xm:f>0</xm:f>
              </x14:cfvo>
              <x14:cfvo type="num">
                <xm:f>-1</xm:f>
              </x14:cfvo>
              <x14:cfvo type="num" gte="0">
                <xm:f>0</xm:f>
              </x14:cfvo>
              <x14:cfIcon iconSet="3TrafficLights1" iconId="0"/>
              <x14:cfIcon iconSet="3TrafficLights1" iconId="0"/>
              <x14:cfIcon iconSet="3TrafficLights1" iconId="2"/>
            </x14:iconSet>
          </x14:cfRule>
          <xm:sqref>D147:D148</xm:sqref>
        </x14:conditionalFormatting>
        <x14:conditionalFormatting xmlns:xm="http://schemas.microsoft.com/office/excel/2006/main">
          <x14:cfRule type="iconSet" priority="375" id="{6681C1D8-42A1-4F1F-8724-9E14AD3BF3E0}">
            <x14:iconSet showValue="0" custom="1">
              <x14:cfvo type="percent">
                <xm:f>0</xm:f>
              </x14:cfvo>
              <x14:cfvo type="num">
                <xm:f>-1</xm:f>
              </x14:cfvo>
              <x14:cfvo type="num" gte="0">
                <xm:f>0</xm:f>
              </x14:cfvo>
              <x14:cfIcon iconSet="3TrafficLights1" iconId="0"/>
              <x14:cfIcon iconSet="3TrafficLights1" iconId="0"/>
              <x14:cfIcon iconSet="3TrafficLights1" iconId="2"/>
            </x14:iconSet>
          </x14:cfRule>
          <xm:sqref>D149:D153</xm:sqref>
        </x14:conditionalFormatting>
        <x14:conditionalFormatting xmlns:xm="http://schemas.microsoft.com/office/excel/2006/main">
          <x14:cfRule type="iconSet" priority="364" id="{1A3FB520-F46B-40E4-B25F-00186A6F6863}">
            <x14:iconSet showValue="0" custom="1">
              <x14:cfvo type="percent">
                <xm:f>0</xm:f>
              </x14:cfvo>
              <x14:cfvo type="num">
                <xm:f>-1</xm:f>
              </x14:cfvo>
              <x14:cfvo type="num" gte="0">
                <xm:f>0</xm:f>
              </x14:cfvo>
              <x14:cfIcon iconSet="3TrafficLights1" iconId="0"/>
              <x14:cfIcon iconSet="3TrafficLights1" iconId="0"/>
              <x14:cfIcon iconSet="3TrafficLights1" iconId="2"/>
            </x14:iconSet>
          </x14:cfRule>
          <xm:sqref>D12:J12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70"/>
  <sheetViews>
    <sheetView topLeftCell="C1" zoomScale="70" zoomScaleNormal="70" workbookViewId="0">
      <selection activeCell="H6" sqref="H6"/>
    </sheetView>
  </sheetViews>
  <sheetFormatPr defaultColWidth="8.85546875" defaultRowHeight="15" x14ac:dyDescent="0.25"/>
  <cols>
    <col min="1" max="1" width="22.42578125" style="79" customWidth="1"/>
    <col min="2" max="2" width="8.85546875" style="79"/>
    <col min="3" max="3" width="66.28515625" style="79" customWidth="1"/>
    <col min="4" max="4" width="22.28515625" style="79" customWidth="1"/>
    <col min="5" max="5" width="23.28515625" style="79" customWidth="1"/>
    <col min="6" max="6" width="15.7109375" style="79" customWidth="1"/>
    <col min="7" max="7" width="8.85546875" style="79"/>
    <col min="8" max="8" width="23.42578125" style="79" customWidth="1"/>
    <col min="9" max="9" width="39.7109375" style="79" customWidth="1"/>
    <col min="10" max="16384" width="8.85546875" style="79"/>
  </cols>
  <sheetData>
    <row r="1" spans="1:9" s="82" customFormat="1" x14ac:dyDescent="0.25">
      <c r="A1" s="161"/>
      <c r="B1" s="162"/>
      <c r="C1" s="163"/>
      <c r="D1" s="164"/>
      <c r="E1" s="164"/>
      <c r="F1" s="164"/>
      <c r="G1" s="89"/>
      <c r="H1" s="89"/>
      <c r="I1" s="89"/>
    </row>
    <row r="2" spans="1:9" s="82" customFormat="1" x14ac:dyDescent="0.25">
      <c r="A2" s="161"/>
      <c r="B2" s="162"/>
      <c r="C2" s="163"/>
      <c r="D2" s="164"/>
      <c r="E2" s="164"/>
      <c r="F2" s="164"/>
      <c r="G2" s="89"/>
      <c r="H2" s="89"/>
      <c r="I2" s="89"/>
    </row>
    <row r="3" spans="1:9" s="82" customFormat="1" x14ac:dyDescent="0.25">
      <c r="A3" s="161"/>
      <c r="B3" s="162"/>
      <c r="C3" s="163"/>
      <c r="D3" s="164"/>
      <c r="E3" s="164"/>
      <c r="F3" s="164"/>
      <c r="G3" s="89"/>
      <c r="H3" s="89"/>
      <c r="I3" s="89"/>
    </row>
    <row r="4" spans="1:9" s="82" customFormat="1" x14ac:dyDescent="0.25">
      <c r="A4" s="161"/>
      <c r="B4" s="162"/>
      <c r="C4" s="163"/>
      <c r="D4" s="164"/>
      <c r="E4" s="164"/>
      <c r="F4" s="164"/>
      <c r="G4" s="89"/>
      <c r="H4" s="89"/>
      <c r="I4" s="89"/>
    </row>
    <row r="5" spans="1:9" s="82" customFormat="1" x14ac:dyDescent="0.25">
      <c r="A5" s="161"/>
      <c r="B5" s="162"/>
      <c r="C5" s="163"/>
      <c r="D5" s="164"/>
      <c r="E5" s="164"/>
      <c r="F5" s="164"/>
      <c r="G5" s="89"/>
      <c r="H5" s="89"/>
      <c r="I5" s="89"/>
    </row>
    <row r="6" spans="1:9" s="82" customFormat="1" x14ac:dyDescent="0.25">
      <c r="A6" s="161"/>
      <c r="B6" s="162"/>
      <c r="C6" s="163"/>
      <c r="D6" s="164"/>
      <c r="E6" s="164"/>
      <c r="F6" s="164"/>
      <c r="G6" s="89"/>
      <c r="H6" s="89"/>
      <c r="I6" s="89"/>
    </row>
    <row r="7" spans="1:9" s="82" customFormat="1" x14ac:dyDescent="0.25">
      <c r="A7" s="161"/>
      <c r="B7" s="162"/>
      <c r="C7" s="163"/>
      <c r="D7" s="164"/>
      <c r="E7" s="164"/>
      <c r="F7" s="164"/>
      <c r="G7" s="89"/>
      <c r="H7" s="89"/>
      <c r="I7" s="89"/>
    </row>
    <row r="8" spans="1:9" s="82" customFormat="1" x14ac:dyDescent="0.25">
      <c r="A8" s="161"/>
      <c r="B8" s="162"/>
      <c r="C8" s="163"/>
      <c r="D8" s="164"/>
      <c r="E8" s="164"/>
      <c r="F8" s="164"/>
      <c r="G8" s="89"/>
      <c r="H8" s="89"/>
      <c r="I8" s="89"/>
    </row>
    <row r="9" spans="1:9" s="82" customFormat="1" ht="14.25" x14ac:dyDescent="0.2">
      <c r="A9" s="165"/>
      <c r="B9" s="166"/>
      <c r="C9" s="165"/>
      <c r="D9" s="165"/>
      <c r="E9" s="165"/>
      <c r="F9" s="165"/>
      <c r="G9" s="89"/>
      <c r="H9" s="89"/>
      <c r="I9" s="89"/>
    </row>
    <row r="10" spans="1:9" s="82" customFormat="1" ht="14.25" x14ac:dyDescent="0.2">
      <c r="A10" s="165"/>
      <c r="B10" s="166"/>
      <c r="C10" s="165"/>
      <c r="D10" s="165"/>
      <c r="E10" s="165"/>
      <c r="F10" s="165"/>
      <c r="G10" s="89"/>
      <c r="H10" s="89"/>
      <c r="I10" s="89"/>
    </row>
    <row r="11" spans="1:9" s="82" customFormat="1" ht="27" customHeight="1" x14ac:dyDescent="0.2">
      <c r="A11" s="167"/>
      <c r="B11" s="167"/>
      <c r="C11" s="167"/>
      <c r="D11" s="167"/>
      <c r="E11" s="165"/>
      <c r="F11" s="165"/>
      <c r="G11" s="89"/>
      <c r="H11" s="89"/>
      <c r="I11" s="89"/>
    </row>
    <row r="12" spans="1:9" s="82" customFormat="1" x14ac:dyDescent="0.25">
      <c r="A12" s="161"/>
      <c r="B12" s="162"/>
      <c r="C12" s="163"/>
      <c r="D12" s="166"/>
      <c r="E12" s="165"/>
      <c r="F12" s="165"/>
      <c r="G12" s="89"/>
      <c r="H12" s="89"/>
      <c r="I12" s="89"/>
    </row>
    <row r="13" spans="1:9" s="82" customFormat="1" x14ac:dyDescent="0.25">
      <c r="A13" s="161"/>
      <c r="B13" s="162"/>
      <c r="C13" s="163"/>
      <c r="D13" s="166"/>
      <c r="E13" s="165"/>
      <c r="F13" s="165"/>
      <c r="G13" s="89"/>
      <c r="H13" s="89"/>
      <c r="I13" s="89"/>
    </row>
    <row r="14" spans="1:9" s="82" customFormat="1" x14ac:dyDescent="0.25">
      <c r="A14" s="161"/>
      <c r="B14" s="162"/>
      <c r="C14" s="163"/>
      <c r="D14" s="166"/>
      <c r="E14" s="165"/>
      <c r="F14" s="165"/>
      <c r="G14" s="89"/>
      <c r="H14" s="89"/>
      <c r="I14" s="89"/>
    </row>
    <row r="15" spans="1:9" s="82" customFormat="1" x14ac:dyDescent="0.25">
      <c r="A15" s="161"/>
      <c r="B15" s="162"/>
      <c r="C15" s="163"/>
      <c r="D15" s="166"/>
      <c r="E15" s="165"/>
      <c r="F15" s="165"/>
      <c r="G15" s="89"/>
      <c r="H15" s="89"/>
      <c r="I15" s="89"/>
    </row>
    <row r="16" spans="1:9" s="82" customFormat="1" x14ac:dyDescent="0.25">
      <c r="A16" s="161"/>
      <c r="B16" s="162"/>
      <c r="C16" s="163"/>
      <c r="D16" s="166"/>
      <c r="E16" s="165"/>
      <c r="F16" s="165"/>
      <c r="G16" s="89"/>
      <c r="H16" s="89"/>
      <c r="I16" s="89"/>
    </row>
    <row r="17" spans="1:9" s="82" customFormat="1" x14ac:dyDescent="0.25">
      <c r="A17" s="161"/>
      <c r="B17" s="162"/>
      <c r="C17" s="163"/>
      <c r="D17" s="166"/>
      <c r="E17" s="165"/>
      <c r="F17" s="165"/>
      <c r="G17" s="89"/>
      <c r="H17" s="89"/>
      <c r="I17" s="89"/>
    </row>
    <row r="18" spans="1:9" s="82" customFormat="1" x14ac:dyDescent="0.25">
      <c r="A18" s="161"/>
      <c r="B18" s="162"/>
      <c r="C18" s="163"/>
      <c r="D18" s="166"/>
      <c r="E18" s="165"/>
      <c r="F18" s="165"/>
      <c r="G18" s="89"/>
      <c r="H18" s="89"/>
      <c r="I18" s="89"/>
    </row>
    <row r="19" spans="1:9" s="82" customFormat="1" x14ac:dyDescent="0.25">
      <c r="A19" s="161"/>
      <c r="B19" s="162"/>
      <c r="C19" s="163"/>
      <c r="D19" s="166"/>
      <c r="E19" s="165"/>
      <c r="F19" s="165"/>
      <c r="G19" s="89"/>
      <c r="H19" s="89"/>
      <c r="I19" s="89"/>
    </row>
    <row r="20" spans="1:9" s="82" customFormat="1" x14ac:dyDescent="0.25">
      <c r="A20" s="161"/>
      <c r="B20" s="162"/>
      <c r="C20" s="163"/>
      <c r="D20" s="166"/>
      <c r="E20" s="165"/>
      <c r="F20" s="165"/>
      <c r="G20" s="89"/>
      <c r="H20" s="89"/>
      <c r="I20" s="89"/>
    </row>
    <row r="21" spans="1:9" s="82" customFormat="1" x14ac:dyDescent="0.25">
      <c r="A21" s="161"/>
      <c r="B21" s="162"/>
      <c r="C21" s="163"/>
      <c r="D21" s="166"/>
      <c r="E21" s="165"/>
      <c r="F21" s="165"/>
      <c r="G21" s="89"/>
      <c r="H21" s="89"/>
      <c r="I21" s="89"/>
    </row>
    <row r="22" spans="1:9" s="82" customFormat="1" x14ac:dyDescent="0.25">
      <c r="A22" s="161"/>
      <c r="B22" s="162"/>
      <c r="C22" s="163"/>
      <c r="D22" s="166"/>
      <c r="E22" s="165"/>
      <c r="F22" s="165"/>
      <c r="G22" s="89"/>
      <c r="H22" s="89"/>
      <c r="I22" s="89"/>
    </row>
    <row r="23" spans="1:9" s="82" customFormat="1" x14ac:dyDescent="0.25">
      <c r="A23" s="161"/>
      <c r="B23" s="162"/>
      <c r="C23" s="163"/>
      <c r="D23" s="166"/>
      <c r="E23" s="165"/>
      <c r="F23" s="165"/>
      <c r="G23" s="89"/>
      <c r="H23" s="89"/>
      <c r="I23" s="89"/>
    </row>
    <row r="24" spans="1:9" s="82" customFormat="1" x14ac:dyDescent="0.25">
      <c r="A24" s="161"/>
      <c r="B24" s="162"/>
      <c r="C24" s="163"/>
      <c r="D24" s="166"/>
      <c r="E24" s="165"/>
      <c r="F24" s="165"/>
      <c r="G24" s="89"/>
      <c r="H24" s="89"/>
      <c r="I24" s="89"/>
    </row>
    <row r="25" spans="1:9" s="82" customFormat="1" ht="14.25" x14ac:dyDescent="0.2">
      <c r="A25" s="165"/>
      <c r="B25" s="166"/>
      <c r="C25" s="165"/>
      <c r="D25" s="165"/>
      <c r="E25" s="165"/>
      <c r="F25" s="165"/>
      <c r="G25" s="89"/>
      <c r="H25" s="89"/>
      <c r="I25" s="89"/>
    </row>
    <row r="26" spans="1:9" s="82" customFormat="1" x14ac:dyDescent="0.25">
      <c r="A26" s="165"/>
      <c r="B26" s="166"/>
      <c r="C26" s="168"/>
      <c r="D26" s="165"/>
      <c r="E26" s="165"/>
      <c r="F26" s="165"/>
      <c r="G26" s="89"/>
      <c r="H26" s="89"/>
      <c r="I26" s="89"/>
    </row>
    <row r="27" spans="1:9" s="82" customFormat="1" ht="14.25" x14ac:dyDescent="0.2">
      <c r="A27" s="165"/>
      <c r="B27" s="166"/>
      <c r="C27" s="166"/>
      <c r="D27" s="165"/>
      <c r="E27" s="165"/>
      <c r="F27" s="165"/>
      <c r="G27" s="89"/>
      <c r="H27" s="89"/>
      <c r="I27" s="89"/>
    </row>
    <row r="28" spans="1:9" s="82" customFormat="1" ht="14.25" x14ac:dyDescent="0.2">
      <c r="A28" s="89"/>
      <c r="B28" s="90"/>
      <c r="C28" s="89"/>
      <c r="D28" s="89"/>
      <c r="E28" s="89"/>
      <c r="F28" s="89"/>
      <c r="G28" s="89"/>
      <c r="H28" s="89"/>
      <c r="I28" s="89"/>
    </row>
    <row r="29" spans="1:9" s="82" customFormat="1" ht="14.25" x14ac:dyDescent="0.2">
      <c r="A29" s="89"/>
      <c r="B29" s="90"/>
      <c r="C29" s="89"/>
      <c r="D29" s="89"/>
      <c r="E29" s="89"/>
      <c r="F29" s="89"/>
      <c r="G29" s="89"/>
      <c r="H29" s="89"/>
      <c r="I29" s="89"/>
    </row>
    <row r="30" spans="1:9" s="82" customFormat="1" ht="14.25" x14ac:dyDescent="0.2">
      <c r="A30" s="89"/>
      <c r="B30" s="90"/>
      <c r="C30" s="89"/>
      <c r="D30" s="89"/>
      <c r="E30" s="89"/>
      <c r="F30" s="89"/>
      <c r="G30" s="89"/>
      <c r="H30" s="89"/>
      <c r="I30" s="89"/>
    </row>
    <row r="31" spans="1:9" s="82" customFormat="1" ht="14.25" x14ac:dyDescent="0.2">
      <c r="A31" s="89"/>
      <c r="B31" s="90"/>
      <c r="C31" s="89"/>
      <c r="D31" s="89"/>
      <c r="E31" s="89"/>
      <c r="F31" s="89"/>
      <c r="G31" s="89"/>
      <c r="H31" s="89"/>
      <c r="I31" s="89"/>
    </row>
    <row r="32" spans="1:9" s="82" customFormat="1" ht="14.25" x14ac:dyDescent="0.2">
      <c r="A32" s="89"/>
      <c r="B32" s="90"/>
      <c r="C32" s="89"/>
      <c r="D32" s="89"/>
      <c r="E32" s="89"/>
      <c r="F32" s="89"/>
      <c r="G32" s="89"/>
      <c r="H32" s="89"/>
      <c r="I32" s="89"/>
    </row>
    <row r="33" spans="1:9" s="82" customFormat="1" ht="14.25" x14ac:dyDescent="0.2">
      <c r="A33" s="89"/>
      <c r="B33" s="90"/>
      <c r="C33" s="89"/>
      <c r="D33" s="89"/>
      <c r="E33" s="89"/>
      <c r="F33" s="89"/>
      <c r="G33" s="89"/>
      <c r="H33" s="89"/>
      <c r="I33" s="89"/>
    </row>
    <row r="34" spans="1:9" s="82" customFormat="1" ht="14.25" x14ac:dyDescent="0.2">
      <c r="A34" s="89"/>
      <c r="B34" s="90"/>
      <c r="C34" s="89"/>
      <c r="D34" s="89"/>
      <c r="E34" s="89"/>
      <c r="F34" s="89"/>
      <c r="G34" s="89"/>
      <c r="H34" s="89"/>
      <c r="I34" s="89"/>
    </row>
    <row r="35" spans="1:9" s="82" customFormat="1" ht="14.25" x14ac:dyDescent="0.2">
      <c r="A35" s="89"/>
      <c r="B35" s="90"/>
      <c r="C35" s="89"/>
      <c r="D35" s="89"/>
      <c r="E35" s="89"/>
      <c r="F35" s="89"/>
      <c r="G35" s="89"/>
      <c r="H35" s="89"/>
      <c r="I35" s="89"/>
    </row>
    <row r="36" spans="1:9" s="82" customFormat="1" ht="14.25" x14ac:dyDescent="0.2">
      <c r="A36" s="89"/>
      <c r="B36" s="90"/>
      <c r="C36" s="89"/>
      <c r="D36" s="89"/>
      <c r="E36" s="89"/>
      <c r="F36" s="89"/>
      <c r="G36" s="89"/>
      <c r="H36" s="89"/>
      <c r="I36" s="89"/>
    </row>
    <row r="37" spans="1:9" s="82" customFormat="1" ht="14.25" x14ac:dyDescent="0.2">
      <c r="A37" s="89"/>
      <c r="B37" s="90"/>
      <c r="C37" s="89"/>
      <c r="D37" s="89"/>
      <c r="E37" s="89"/>
      <c r="F37" s="89"/>
      <c r="G37" s="89"/>
      <c r="H37" s="89"/>
      <c r="I37" s="89"/>
    </row>
    <row r="38" spans="1:9" s="82" customFormat="1" ht="14.25" x14ac:dyDescent="0.2">
      <c r="A38" s="89"/>
      <c r="B38" s="90"/>
      <c r="C38" s="89"/>
      <c r="D38" s="89"/>
      <c r="E38" s="89"/>
      <c r="F38" s="89"/>
      <c r="G38" s="89"/>
      <c r="H38" s="89"/>
      <c r="I38" s="89"/>
    </row>
    <row r="39" spans="1:9" s="82" customFormat="1" ht="14.25" x14ac:dyDescent="0.2">
      <c r="A39" s="89"/>
      <c r="B39" s="90"/>
      <c r="C39" s="89"/>
      <c r="D39" s="89"/>
      <c r="E39" s="89"/>
      <c r="F39" s="89"/>
      <c r="G39" s="89"/>
      <c r="H39" s="89"/>
      <c r="I39" s="89"/>
    </row>
    <row r="40" spans="1:9" s="82" customFormat="1" ht="14.25" x14ac:dyDescent="0.2">
      <c r="A40" s="89"/>
      <c r="B40" s="90"/>
      <c r="C40" s="89"/>
      <c r="D40" s="89"/>
      <c r="E40" s="89"/>
      <c r="F40" s="89"/>
      <c r="G40" s="89"/>
      <c r="H40" s="89"/>
      <c r="I40" s="89"/>
    </row>
    <row r="41" spans="1:9" s="82" customFormat="1" ht="14.25" x14ac:dyDescent="0.2">
      <c r="A41" s="89"/>
      <c r="B41" s="90"/>
      <c r="C41" s="89"/>
      <c r="D41" s="89"/>
      <c r="E41" s="89"/>
      <c r="F41" s="89"/>
      <c r="G41" s="89"/>
      <c r="H41" s="89"/>
      <c r="I41" s="89"/>
    </row>
    <row r="42" spans="1:9" s="82" customFormat="1" ht="14.25" x14ac:dyDescent="0.2">
      <c r="A42" s="89"/>
      <c r="B42" s="90"/>
      <c r="C42" s="89"/>
      <c r="D42" s="89"/>
      <c r="E42" s="89"/>
      <c r="F42" s="89"/>
      <c r="G42" s="89"/>
      <c r="H42" s="89"/>
      <c r="I42" s="89"/>
    </row>
    <row r="43" spans="1:9" s="82" customFormat="1" ht="14.25" x14ac:dyDescent="0.2">
      <c r="A43" s="89"/>
      <c r="B43" s="90"/>
      <c r="C43" s="89"/>
      <c r="D43" s="89"/>
      <c r="E43" s="89"/>
      <c r="F43" s="89"/>
      <c r="G43" s="89"/>
      <c r="H43" s="89"/>
      <c r="I43" s="89"/>
    </row>
    <row r="44" spans="1:9" s="82" customFormat="1" ht="14.25" x14ac:dyDescent="0.2">
      <c r="A44" s="89"/>
      <c r="B44" s="90"/>
      <c r="C44" s="89"/>
      <c r="D44" s="89"/>
      <c r="E44" s="89"/>
      <c r="F44" s="89"/>
      <c r="G44" s="89"/>
      <c r="H44" s="89"/>
      <c r="I44" s="89"/>
    </row>
    <row r="45" spans="1:9" s="82" customFormat="1" ht="14.25" x14ac:dyDescent="0.2">
      <c r="A45" s="89"/>
      <c r="B45" s="90"/>
      <c r="C45" s="89"/>
      <c r="D45" s="89"/>
      <c r="E45" s="89"/>
      <c r="F45" s="89"/>
      <c r="G45" s="89"/>
      <c r="H45" s="89"/>
      <c r="I45" s="89"/>
    </row>
    <row r="46" spans="1:9" s="82" customFormat="1" ht="14.25" x14ac:dyDescent="0.2">
      <c r="A46" s="89"/>
      <c r="B46" s="90"/>
      <c r="C46" s="89"/>
      <c r="D46" s="89"/>
      <c r="E46" s="89"/>
      <c r="F46" s="89"/>
      <c r="G46" s="89"/>
      <c r="H46" s="89"/>
      <c r="I46" s="89"/>
    </row>
    <row r="47" spans="1:9" s="82" customFormat="1" ht="14.25" x14ac:dyDescent="0.2">
      <c r="A47" s="89"/>
      <c r="B47" s="90"/>
      <c r="C47" s="89"/>
      <c r="D47" s="89"/>
      <c r="E47" s="89"/>
      <c r="F47" s="89"/>
      <c r="G47" s="89"/>
      <c r="H47" s="89"/>
      <c r="I47" s="89"/>
    </row>
    <row r="48" spans="1:9" s="82" customFormat="1" ht="14.25" x14ac:dyDescent="0.2">
      <c r="A48" s="89"/>
      <c r="B48" s="90"/>
      <c r="C48" s="89"/>
      <c r="D48" s="89"/>
      <c r="E48" s="89"/>
      <c r="F48" s="89"/>
      <c r="G48" s="89"/>
      <c r="H48" s="89"/>
      <c r="I48" s="89"/>
    </row>
    <row r="49" spans="1:9" s="82" customFormat="1" ht="14.25" x14ac:dyDescent="0.2">
      <c r="A49" s="89"/>
      <c r="B49" s="90"/>
      <c r="C49" s="89"/>
      <c r="D49" s="89"/>
      <c r="E49" s="89"/>
      <c r="F49" s="89"/>
      <c r="G49" s="89"/>
      <c r="H49" s="89"/>
      <c r="I49" s="89"/>
    </row>
    <row r="50" spans="1:9" s="82" customFormat="1" ht="14.25" x14ac:dyDescent="0.2">
      <c r="A50" s="89"/>
      <c r="B50" s="90"/>
      <c r="C50" s="89"/>
      <c r="D50" s="89"/>
      <c r="E50" s="89"/>
      <c r="F50" s="89"/>
      <c r="G50" s="89"/>
      <c r="H50" s="89"/>
      <c r="I50" s="89"/>
    </row>
    <row r="51" spans="1:9" s="82" customFormat="1" ht="14.25" x14ac:dyDescent="0.2">
      <c r="A51" s="89"/>
      <c r="B51" s="90"/>
      <c r="C51" s="89"/>
      <c r="D51" s="89"/>
      <c r="E51" s="89"/>
      <c r="F51" s="89"/>
      <c r="G51" s="89"/>
      <c r="H51" s="89"/>
      <c r="I51" s="89"/>
    </row>
    <row r="52" spans="1:9" s="82" customFormat="1" ht="14.25" x14ac:dyDescent="0.2">
      <c r="A52" s="89"/>
      <c r="B52" s="90"/>
      <c r="C52" s="89"/>
      <c r="D52" s="89"/>
      <c r="E52" s="89"/>
      <c r="F52" s="89"/>
      <c r="G52" s="89"/>
      <c r="H52" s="89"/>
      <c r="I52" s="89"/>
    </row>
    <row r="53" spans="1:9" s="82" customFormat="1" ht="14.25" x14ac:dyDescent="0.2">
      <c r="A53" s="89"/>
      <c r="B53" s="90"/>
      <c r="C53" s="89"/>
      <c r="D53" s="89"/>
      <c r="E53" s="89"/>
      <c r="F53" s="89"/>
      <c r="G53" s="89"/>
      <c r="H53" s="89"/>
      <c r="I53" s="89"/>
    </row>
    <row r="54" spans="1:9" s="82" customFormat="1" ht="14.25" x14ac:dyDescent="0.2">
      <c r="A54" s="89"/>
      <c r="B54" s="90"/>
      <c r="C54" s="89"/>
      <c r="D54" s="89"/>
      <c r="E54" s="89"/>
      <c r="F54" s="89"/>
      <c r="G54" s="89"/>
      <c r="H54" s="89"/>
      <c r="I54" s="89"/>
    </row>
    <row r="55" spans="1:9" s="82" customFormat="1" ht="14.25" x14ac:dyDescent="0.2">
      <c r="A55" s="89"/>
      <c r="B55" s="90"/>
      <c r="C55" s="89"/>
      <c r="D55" s="89"/>
      <c r="E55" s="89"/>
      <c r="F55" s="89"/>
      <c r="G55" s="89"/>
      <c r="H55" s="89"/>
      <c r="I55" s="89"/>
    </row>
    <row r="56" spans="1:9" s="82" customFormat="1" ht="14.25" x14ac:dyDescent="0.2">
      <c r="A56" s="89"/>
      <c r="B56" s="90"/>
      <c r="C56" s="89"/>
      <c r="D56" s="89"/>
      <c r="E56" s="89"/>
      <c r="F56" s="89"/>
      <c r="G56" s="89"/>
      <c r="H56" s="89"/>
      <c r="I56" s="89"/>
    </row>
    <row r="57" spans="1:9" s="82" customFormat="1" ht="14.25" x14ac:dyDescent="0.2">
      <c r="A57" s="89"/>
      <c r="B57" s="90"/>
      <c r="C57" s="89"/>
      <c r="D57" s="89"/>
      <c r="E57" s="89"/>
      <c r="F57" s="89"/>
      <c r="G57" s="89"/>
      <c r="H57" s="89"/>
      <c r="I57" s="89"/>
    </row>
    <row r="58" spans="1:9" s="82" customFormat="1" ht="14.25" x14ac:dyDescent="0.2">
      <c r="A58" s="89"/>
      <c r="B58" s="90"/>
      <c r="C58" s="89"/>
      <c r="D58" s="89"/>
      <c r="E58" s="89"/>
      <c r="F58" s="89"/>
      <c r="G58" s="89"/>
      <c r="H58" s="89"/>
      <c r="I58" s="89"/>
    </row>
    <row r="59" spans="1:9" s="82" customFormat="1" ht="14.25" x14ac:dyDescent="0.2">
      <c r="A59" s="89"/>
      <c r="B59" s="90"/>
      <c r="C59" s="89"/>
      <c r="D59" s="89"/>
      <c r="E59" s="89"/>
      <c r="F59" s="89"/>
      <c r="G59" s="89"/>
      <c r="H59" s="89"/>
      <c r="I59" s="89"/>
    </row>
    <row r="60" spans="1:9" s="82" customFormat="1" ht="14.25" x14ac:dyDescent="0.2">
      <c r="A60" s="89"/>
      <c r="B60" s="90"/>
      <c r="C60" s="89"/>
      <c r="D60" s="89"/>
      <c r="E60" s="89"/>
      <c r="F60" s="89"/>
      <c r="G60" s="89"/>
      <c r="H60" s="89"/>
      <c r="I60" s="89"/>
    </row>
    <row r="61" spans="1:9" s="82" customFormat="1" ht="14.25" x14ac:dyDescent="0.2">
      <c r="A61" s="89"/>
      <c r="B61" s="90"/>
      <c r="C61" s="89"/>
      <c r="D61" s="89"/>
      <c r="E61" s="89"/>
      <c r="F61" s="89"/>
      <c r="G61" s="89"/>
      <c r="H61" s="89"/>
      <c r="I61" s="89"/>
    </row>
    <row r="62" spans="1:9" s="82" customFormat="1" ht="14.25" x14ac:dyDescent="0.2">
      <c r="A62" s="89"/>
      <c r="B62" s="90"/>
      <c r="C62" s="89"/>
      <c r="D62" s="89"/>
      <c r="E62" s="89"/>
      <c r="F62" s="89"/>
      <c r="G62" s="89"/>
      <c r="H62" s="89"/>
      <c r="I62" s="89"/>
    </row>
    <row r="63" spans="1:9" s="82" customFormat="1" ht="14.25" x14ac:dyDescent="0.2">
      <c r="A63" s="89"/>
      <c r="B63" s="90"/>
      <c r="C63" s="89"/>
      <c r="D63" s="89"/>
      <c r="E63" s="89"/>
      <c r="F63" s="89"/>
      <c r="G63" s="89"/>
      <c r="H63" s="89"/>
      <c r="I63" s="89"/>
    </row>
    <row r="64" spans="1:9" s="82" customFormat="1" ht="14.25" x14ac:dyDescent="0.2">
      <c r="A64" s="89"/>
      <c r="B64" s="90"/>
      <c r="C64" s="89"/>
      <c r="D64" s="89"/>
      <c r="E64" s="89"/>
      <c r="F64" s="89"/>
      <c r="G64" s="89"/>
      <c r="H64" s="89"/>
      <c r="I64" s="89"/>
    </row>
    <row r="65" spans="1:9" s="82" customFormat="1" ht="14.25" x14ac:dyDescent="0.2">
      <c r="A65" s="89"/>
      <c r="B65" s="90"/>
      <c r="C65" s="89"/>
      <c r="D65" s="89"/>
      <c r="E65" s="89"/>
      <c r="F65" s="89"/>
      <c r="G65" s="89"/>
      <c r="H65" s="89"/>
      <c r="I65" s="89"/>
    </row>
    <row r="66" spans="1:9" s="82" customFormat="1" ht="14.25" x14ac:dyDescent="0.2">
      <c r="A66" s="89"/>
      <c r="B66" s="90"/>
      <c r="C66" s="89"/>
      <c r="D66" s="89"/>
      <c r="E66" s="89"/>
      <c r="F66" s="89"/>
      <c r="G66" s="89"/>
      <c r="H66" s="89"/>
      <c r="I66" s="89"/>
    </row>
    <row r="67" spans="1:9" s="82" customFormat="1" ht="14.25" x14ac:dyDescent="0.2">
      <c r="A67" s="89"/>
      <c r="B67" s="90"/>
      <c r="C67" s="89"/>
      <c r="D67" s="89"/>
      <c r="E67" s="89"/>
      <c r="F67" s="89"/>
      <c r="G67" s="89"/>
      <c r="H67" s="89"/>
      <c r="I67" s="89"/>
    </row>
    <row r="68" spans="1:9" s="82" customFormat="1" ht="14.25" x14ac:dyDescent="0.2">
      <c r="A68" s="89"/>
      <c r="B68" s="90"/>
      <c r="C68" s="89"/>
      <c r="D68" s="89"/>
      <c r="E68" s="89"/>
      <c r="F68" s="89"/>
      <c r="G68" s="89"/>
      <c r="H68" s="89"/>
      <c r="I68" s="89"/>
    </row>
    <row r="69" spans="1:9" s="82" customFormat="1" ht="14.25" x14ac:dyDescent="0.2">
      <c r="A69" s="89"/>
      <c r="B69" s="90"/>
      <c r="C69" s="89"/>
      <c r="D69" s="89"/>
      <c r="E69" s="89"/>
      <c r="F69" s="89"/>
      <c r="G69" s="89"/>
      <c r="H69" s="89"/>
      <c r="I69" s="89"/>
    </row>
    <row r="70" spans="1:9" s="82" customFormat="1" ht="14.25" x14ac:dyDescent="0.2">
      <c r="A70" s="89"/>
      <c r="B70" s="90"/>
      <c r="C70" s="89"/>
      <c r="D70" s="89"/>
      <c r="E70" s="89"/>
      <c r="F70" s="89"/>
      <c r="G70" s="89"/>
      <c r="H70" s="89"/>
      <c r="I70" s="89"/>
    </row>
    <row r="71" spans="1:9" s="82" customFormat="1" ht="14.25" x14ac:dyDescent="0.2">
      <c r="A71" s="89"/>
      <c r="B71" s="90"/>
      <c r="C71" s="89"/>
      <c r="D71" s="89"/>
      <c r="E71" s="89"/>
      <c r="F71" s="89"/>
      <c r="G71" s="89"/>
      <c r="H71" s="89"/>
      <c r="I71" s="89"/>
    </row>
    <row r="72" spans="1:9" s="82" customFormat="1" ht="14.25" x14ac:dyDescent="0.2">
      <c r="A72" s="89"/>
      <c r="B72" s="90"/>
      <c r="C72" s="89"/>
      <c r="D72" s="89"/>
      <c r="E72" s="89"/>
      <c r="F72" s="89"/>
      <c r="G72" s="89"/>
      <c r="H72" s="89"/>
      <c r="I72" s="89"/>
    </row>
    <row r="73" spans="1:9" s="82" customFormat="1" ht="14.25" x14ac:dyDescent="0.2">
      <c r="A73" s="89"/>
      <c r="B73" s="90"/>
      <c r="C73" s="89"/>
      <c r="D73" s="89"/>
      <c r="E73" s="89"/>
      <c r="F73" s="89"/>
      <c r="G73" s="89"/>
      <c r="H73" s="89"/>
      <c r="I73" s="89"/>
    </row>
    <row r="74" spans="1:9" s="82" customFormat="1" ht="14.25" x14ac:dyDescent="0.2">
      <c r="A74" s="89"/>
      <c r="B74" s="90"/>
      <c r="C74" s="89"/>
      <c r="D74" s="89"/>
      <c r="E74" s="89"/>
      <c r="F74" s="89"/>
      <c r="G74" s="89"/>
      <c r="H74" s="89"/>
      <c r="I74" s="89"/>
    </row>
    <row r="75" spans="1:9" s="82" customFormat="1" ht="14.25" x14ac:dyDescent="0.2">
      <c r="A75" s="89"/>
      <c r="B75" s="90"/>
      <c r="C75" s="89"/>
      <c r="D75" s="89"/>
      <c r="E75" s="89"/>
      <c r="F75" s="89"/>
      <c r="G75" s="89"/>
      <c r="H75" s="89"/>
      <c r="I75" s="89"/>
    </row>
    <row r="76" spans="1:9" s="82" customFormat="1" ht="14.25" x14ac:dyDescent="0.2">
      <c r="A76" s="89"/>
      <c r="B76" s="90"/>
      <c r="C76" s="89"/>
      <c r="D76" s="89"/>
      <c r="E76" s="89"/>
      <c r="F76" s="89"/>
      <c r="G76" s="89"/>
      <c r="H76" s="89"/>
      <c r="I76" s="89"/>
    </row>
    <row r="77" spans="1:9" s="82" customFormat="1" ht="14.25" x14ac:dyDescent="0.2">
      <c r="A77" s="89"/>
      <c r="B77" s="90"/>
      <c r="C77" s="89"/>
      <c r="D77" s="89"/>
      <c r="E77" s="89"/>
      <c r="F77" s="89"/>
      <c r="G77" s="89"/>
      <c r="H77" s="89"/>
      <c r="I77" s="89"/>
    </row>
    <row r="78" spans="1:9" s="82" customFormat="1" ht="14.25" x14ac:dyDescent="0.2">
      <c r="A78" s="89"/>
      <c r="B78" s="90"/>
      <c r="C78" s="89"/>
      <c r="D78" s="89"/>
      <c r="E78" s="89"/>
      <c r="F78" s="89"/>
      <c r="G78" s="89"/>
      <c r="H78" s="89"/>
      <c r="I78" s="89"/>
    </row>
    <row r="79" spans="1:9" s="82" customFormat="1" ht="14.25" x14ac:dyDescent="0.2">
      <c r="A79" s="89"/>
      <c r="B79" s="90"/>
      <c r="C79" s="89"/>
      <c r="D79" s="89"/>
      <c r="E79" s="89"/>
      <c r="F79" s="89"/>
      <c r="G79" s="89"/>
      <c r="H79" s="89"/>
      <c r="I79" s="89"/>
    </row>
    <row r="80" spans="1:9" s="82" customFormat="1" ht="14.25" x14ac:dyDescent="0.2">
      <c r="A80" s="89"/>
      <c r="B80" s="90"/>
      <c r="C80" s="89"/>
      <c r="D80" s="89"/>
      <c r="E80" s="89"/>
      <c r="F80" s="89"/>
      <c r="G80" s="89"/>
      <c r="H80" s="89"/>
      <c r="I80" s="89"/>
    </row>
    <row r="81" spans="1:9" s="82" customFormat="1" ht="14.25" x14ac:dyDescent="0.2">
      <c r="A81" s="89"/>
      <c r="B81" s="90"/>
      <c r="C81" s="89"/>
      <c r="D81" s="89"/>
      <c r="E81" s="89"/>
      <c r="F81" s="89"/>
      <c r="G81" s="89"/>
      <c r="H81" s="89"/>
      <c r="I81" s="89"/>
    </row>
    <row r="82" spans="1:9" s="82" customFormat="1" ht="14.25" x14ac:dyDescent="0.2">
      <c r="A82" s="89"/>
      <c r="B82" s="90"/>
      <c r="C82" s="89"/>
      <c r="D82" s="89"/>
      <c r="E82" s="89"/>
      <c r="F82" s="89"/>
      <c r="G82" s="89"/>
      <c r="H82" s="89"/>
      <c r="I82" s="89"/>
    </row>
    <row r="83" spans="1:9" s="82" customFormat="1" ht="14.25" x14ac:dyDescent="0.2">
      <c r="A83" s="89"/>
      <c r="B83" s="90"/>
      <c r="C83" s="89"/>
      <c r="D83" s="89"/>
      <c r="E83" s="89"/>
      <c r="F83" s="89"/>
      <c r="G83" s="89"/>
      <c r="H83" s="89"/>
      <c r="I83" s="89"/>
    </row>
    <row r="84" spans="1:9" s="82" customFormat="1" ht="14.25" x14ac:dyDescent="0.2">
      <c r="A84" s="89"/>
      <c r="B84" s="90"/>
      <c r="C84" s="89"/>
      <c r="D84" s="89"/>
      <c r="E84" s="89"/>
      <c r="F84" s="89"/>
      <c r="G84" s="89"/>
      <c r="H84" s="89"/>
      <c r="I84" s="89"/>
    </row>
    <row r="85" spans="1:9" s="82" customFormat="1" ht="14.25" x14ac:dyDescent="0.2">
      <c r="A85" s="89"/>
      <c r="B85" s="90"/>
      <c r="C85" s="89"/>
      <c r="D85" s="89"/>
      <c r="E85" s="89"/>
      <c r="F85" s="89"/>
      <c r="G85" s="89"/>
      <c r="H85" s="89"/>
      <c r="I85" s="89"/>
    </row>
    <row r="86" spans="1:9" s="82" customFormat="1" ht="14.25" x14ac:dyDescent="0.2">
      <c r="A86" s="89"/>
      <c r="B86" s="90"/>
      <c r="C86" s="89"/>
      <c r="D86" s="89"/>
      <c r="E86" s="89"/>
      <c r="F86" s="89"/>
      <c r="G86" s="89"/>
      <c r="H86" s="89"/>
      <c r="I86" s="89"/>
    </row>
    <row r="87" spans="1:9" s="82" customFormat="1" ht="14.25" x14ac:dyDescent="0.2">
      <c r="A87" s="89"/>
      <c r="B87" s="90"/>
      <c r="C87" s="89"/>
      <c r="D87" s="89"/>
      <c r="E87" s="89"/>
      <c r="F87" s="89"/>
      <c r="G87" s="89"/>
      <c r="H87" s="89"/>
      <c r="I87" s="89"/>
    </row>
    <row r="88" spans="1:9" s="82" customFormat="1" ht="14.25" x14ac:dyDescent="0.2">
      <c r="A88" s="89"/>
      <c r="B88" s="90"/>
      <c r="C88" s="89"/>
      <c r="D88" s="89"/>
      <c r="E88" s="89"/>
      <c r="F88" s="89"/>
      <c r="G88" s="89"/>
      <c r="H88" s="89"/>
      <c r="I88" s="89"/>
    </row>
    <row r="89" spans="1:9" s="82" customFormat="1" ht="14.25" x14ac:dyDescent="0.2">
      <c r="A89" s="89"/>
      <c r="B89" s="90"/>
      <c r="C89" s="89"/>
      <c r="D89" s="89"/>
      <c r="E89" s="89"/>
      <c r="F89" s="89"/>
      <c r="G89" s="89"/>
      <c r="H89" s="89"/>
      <c r="I89" s="89"/>
    </row>
    <row r="90" spans="1:9" s="82" customFormat="1" ht="14.25" x14ac:dyDescent="0.2">
      <c r="A90" s="89"/>
      <c r="B90" s="90"/>
      <c r="C90" s="89"/>
      <c r="D90" s="89"/>
      <c r="E90" s="89"/>
      <c r="F90" s="89"/>
      <c r="G90" s="89"/>
      <c r="H90" s="89"/>
      <c r="I90" s="89"/>
    </row>
    <row r="91" spans="1:9" s="82" customFormat="1" ht="14.25" x14ac:dyDescent="0.2">
      <c r="A91" s="89"/>
      <c r="B91" s="90"/>
      <c r="C91" s="89"/>
      <c r="D91" s="89"/>
      <c r="E91" s="89"/>
      <c r="F91" s="89"/>
      <c r="G91" s="89"/>
      <c r="H91" s="89"/>
      <c r="I91" s="89"/>
    </row>
    <row r="92" spans="1:9" s="82" customFormat="1" ht="14.25" x14ac:dyDescent="0.2">
      <c r="A92" s="89"/>
      <c r="B92" s="90"/>
      <c r="C92" s="89"/>
      <c r="D92" s="89"/>
      <c r="E92" s="89"/>
      <c r="F92" s="89"/>
      <c r="G92" s="89"/>
      <c r="H92" s="89"/>
      <c r="I92" s="89"/>
    </row>
    <row r="93" spans="1:9" s="82" customFormat="1" ht="14.25" x14ac:dyDescent="0.2">
      <c r="A93" s="89"/>
      <c r="B93" s="90"/>
      <c r="C93" s="89"/>
      <c r="D93" s="89"/>
      <c r="E93" s="89"/>
      <c r="F93" s="89"/>
      <c r="G93" s="89"/>
      <c r="H93" s="89"/>
      <c r="I93" s="89"/>
    </row>
    <row r="94" spans="1:9" s="82" customFormat="1" ht="14.25" x14ac:dyDescent="0.2">
      <c r="A94" s="89"/>
      <c r="B94" s="90"/>
      <c r="C94" s="89"/>
      <c r="D94" s="89"/>
      <c r="E94" s="89"/>
      <c r="F94" s="89"/>
      <c r="G94" s="89"/>
      <c r="H94" s="89"/>
      <c r="I94" s="89"/>
    </row>
    <row r="95" spans="1:9" s="82" customFormat="1" ht="14.25" x14ac:dyDescent="0.2">
      <c r="A95" s="89"/>
      <c r="B95" s="90"/>
      <c r="C95" s="89"/>
      <c r="D95" s="89"/>
      <c r="E95" s="89"/>
      <c r="F95" s="89"/>
      <c r="G95" s="89"/>
      <c r="H95" s="89"/>
      <c r="I95" s="89"/>
    </row>
    <row r="96" spans="1:9" s="82" customFormat="1" ht="14.25" x14ac:dyDescent="0.2">
      <c r="A96" s="89"/>
      <c r="B96" s="90"/>
      <c r="C96" s="89"/>
      <c r="D96" s="89"/>
      <c r="E96" s="89"/>
      <c r="F96" s="89"/>
      <c r="G96" s="89"/>
      <c r="H96" s="89"/>
      <c r="I96" s="89"/>
    </row>
    <row r="97" spans="1:9" s="82" customFormat="1" ht="14.25" x14ac:dyDescent="0.2">
      <c r="A97" s="89"/>
      <c r="B97" s="90"/>
      <c r="C97" s="89"/>
      <c r="D97" s="89"/>
      <c r="E97" s="89"/>
      <c r="F97" s="89"/>
      <c r="G97" s="89"/>
      <c r="H97" s="89"/>
      <c r="I97" s="89"/>
    </row>
    <row r="98" spans="1:9" s="82" customFormat="1" ht="14.25" x14ac:dyDescent="0.2">
      <c r="A98" s="89"/>
      <c r="B98" s="90"/>
      <c r="C98" s="89"/>
      <c r="D98" s="89"/>
      <c r="E98" s="89"/>
      <c r="F98" s="89"/>
      <c r="G98" s="89"/>
      <c r="H98" s="89"/>
      <c r="I98" s="89"/>
    </row>
    <row r="99" spans="1:9" s="82" customFormat="1" ht="14.25" x14ac:dyDescent="0.2">
      <c r="A99" s="89"/>
      <c r="B99" s="90"/>
      <c r="C99" s="89"/>
      <c r="D99" s="89"/>
      <c r="E99" s="89"/>
      <c r="F99" s="89"/>
      <c r="G99" s="89"/>
      <c r="H99" s="89"/>
      <c r="I99" s="89"/>
    </row>
    <row r="100" spans="1:9" s="82" customFormat="1" ht="14.25" x14ac:dyDescent="0.2">
      <c r="A100" s="89"/>
      <c r="B100" s="90"/>
      <c r="C100" s="89"/>
      <c r="D100" s="89"/>
      <c r="E100" s="89"/>
      <c r="F100" s="89"/>
      <c r="G100" s="89"/>
      <c r="H100" s="89"/>
      <c r="I100" s="89"/>
    </row>
    <row r="101" spans="1:9" s="82" customFormat="1" ht="14.25" x14ac:dyDescent="0.2">
      <c r="A101" s="89"/>
      <c r="B101" s="90"/>
      <c r="C101" s="89"/>
      <c r="D101" s="89"/>
      <c r="E101" s="89"/>
      <c r="F101" s="89"/>
      <c r="G101" s="89"/>
      <c r="H101" s="89"/>
      <c r="I101" s="89"/>
    </row>
    <row r="102" spans="1:9" s="82" customFormat="1" ht="14.25" x14ac:dyDescent="0.2">
      <c r="A102" s="89"/>
      <c r="B102" s="90"/>
      <c r="C102" s="89"/>
      <c r="D102" s="89"/>
      <c r="E102" s="89"/>
      <c r="F102" s="89"/>
      <c r="G102" s="89"/>
      <c r="H102" s="89"/>
      <c r="I102" s="89"/>
    </row>
    <row r="103" spans="1:9" s="82" customFormat="1" ht="14.25" x14ac:dyDescent="0.2">
      <c r="A103" s="89"/>
      <c r="B103" s="90"/>
      <c r="C103" s="89"/>
      <c r="D103" s="89"/>
      <c r="E103" s="89"/>
      <c r="F103" s="89"/>
      <c r="G103" s="89"/>
      <c r="H103" s="89"/>
      <c r="I103" s="89"/>
    </row>
    <row r="104" spans="1:9" s="82" customFormat="1" ht="14.25" x14ac:dyDescent="0.2">
      <c r="A104" s="89"/>
      <c r="B104" s="90"/>
      <c r="C104" s="89"/>
      <c r="D104" s="89"/>
      <c r="E104" s="89"/>
      <c r="F104" s="89"/>
      <c r="G104" s="89"/>
      <c r="H104" s="89"/>
      <c r="I104" s="89"/>
    </row>
    <row r="105" spans="1:9" s="82" customFormat="1" ht="14.25" x14ac:dyDescent="0.2">
      <c r="A105" s="89"/>
      <c r="B105" s="90"/>
      <c r="C105" s="89"/>
      <c r="D105" s="89"/>
      <c r="E105" s="89"/>
      <c r="F105" s="89"/>
      <c r="G105" s="89"/>
      <c r="H105" s="89"/>
      <c r="I105" s="89"/>
    </row>
    <row r="106" spans="1:9" s="82" customFormat="1" ht="14.25" x14ac:dyDescent="0.2">
      <c r="A106" s="89"/>
      <c r="B106" s="90"/>
      <c r="C106" s="89"/>
      <c r="D106" s="89"/>
      <c r="E106" s="89"/>
      <c r="F106" s="89"/>
      <c r="G106" s="89"/>
      <c r="H106" s="89"/>
      <c r="I106" s="89"/>
    </row>
    <row r="107" spans="1:9" s="82" customFormat="1" ht="14.25" x14ac:dyDescent="0.2">
      <c r="A107" s="89"/>
      <c r="B107" s="90"/>
      <c r="C107" s="89"/>
      <c r="D107" s="89"/>
      <c r="E107" s="89"/>
      <c r="F107" s="89"/>
      <c r="G107" s="89"/>
      <c r="H107" s="89"/>
      <c r="I107" s="89"/>
    </row>
    <row r="108" spans="1:9" s="82" customFormat="1" ht="14.25" x14ac:dyDescent="0.2">
      <c r="A108" s="89"/>
      <c r="B108" s="90"/>
      <c r="C108" s="89"/>
      <c r="D108" s="89"/>
      <c r="E108" s="89"/>
      <c r="F108" s="89"/>
      <c r="G108" s="89"/>
      <c r="H108" s="89"/>
      <c r="I108" s="89"/>
    </row>
    <row r="109" spans="1:9" s="82" customFormat="1" ht="14.25" x14ac:dyDescent="0.2">
      <c r="A109" s="89"/>
      <c r="B109" s="90"/>
      <c r="C109" s="89"/>
      <c r="D109" s="89"/>
      <c r="E109" s="89"/>
      <c r="F109" s="89"/>
      <c r="G109" s="89"/>
      <c r="H109" s="89"/>
      <c r="I109" s="89"/>
    </row>
    <row r="110" spans="1:9" s="82" customFormat="1" ht="14.25" x14ac:dyDescent="0.2">
      <c r="A110" s="89"/>
      <c r="B110" s="90"/>
      <c r="C110" s="89"/>
      <c r="D110" s="89"/>
      <c r="E110" s="89"/>
      <c r="F110" s="89"/>
      <c r="G110" s="89"/>
      <c r="H110" s="89"/>
      <c r="I110" s="89"/>
    </row>
    <row r="111" spans="1:9" s="82" customFormat="1" ht="14.25" x14ac:dyDescent="0.2">
      <c r="A111" s="89"/>
      <c r="B111" s="90"/>
      <c r="C111" s="89"/>
      <c r="D111" s="89"/>
      <c r="E111" s="89"/>
      <c r="F111" s="89"/>
      <c r="G111" s="89"/>
      <c r="H111" s="89"/>
      <c r="I111" s="89"/>
    </row>
    <row r="112" spans="1:9" s="82" customFormat="1" ht="14.25" x14ac:dyDescent="0.2">
      <c r="A112" s="89"/>
      <c r="B112" s="90"/>
      <c r="C112" s="89"/>
      <c r="D112" s="89"/>
      <c r="E112" s="89"/>
      <c r="F112" s="89"/>
      <c r="G112" s="89"/>
      <c r="H112" s="89"/>
      <c r="I112" s="89"/>
    </row>
    <row r="113" spans="1:9" s="82" customFormat="1" ht="14.25" x14ac:dyDescent="0.2">
      <c r="A113" s="89"/>
      <c r="B113" s="90"/>
      <c r="C113" s="89"/>
      <c r="D113" s="89"/>
      <c r="E113" s="89"/>
      <c r="F113" s="89"/>
      <c r="G113" s="89"/>
      <c r="H113" s="89"/>
      <c r="I113" s="89"/>
    </row>
    <row r="114" spans="1:9" s="82" customFormat="1" ht="14.25" x14ac:dyDescent="0.2">
      <c r="A114" s="89"/>
      <c r="B114" s="90"/>
      <c r="C114" s="89"/>
      <c r="D114" s="89"/>
      <c r="E114" s="89"/>
      <c r="F114" s="89"/>
      <c r="G114" s="89"/>
      <c r="H114" s="89"/>
      <c r="I114" s="89"/>
    </row>
    <row r="115" spans="1:9" s="82" customFormat="1" ht="14.25" x14ac:dyDescent="0.2">
      <c r="A115" s="89"/>
      <c r="B115" s="90"/>
      <c r="C115" s="89"/>
      <c r="D115" s="89"/>
      <c r="E115" s="89"/>
      <c r="F115" s="89"/>
      <c r="G115" s="89"/>
      <c r="H115" s="89"/>
      <c r="I115" s="89"/>
    </row>
    <row r="116" spans="1:9" s="82" customFormat="1" ht="14.25" x14ac:dyDescent="0.2">
      <c r="A116" s="89"/>
      <c r="B116" s="90"/>
      <c r="C116" s="89"/>
      <c r="D116" s="89"/>
      <c r="E116" s="89"/>
      <c r="F116" s="89"/>
      <c r="G116" s="89"/>
      <c r="H116" s="89"/>
      <c r="I116" s="89"/>
    </row>
    <row r="117" spans="1:9" s="82" customFormat="1" ht="14.25" x14ac:dyDescent="0.2">
      <c r="A117" s="89"/>
      <c r="B117" s="90"/>
      <c r="C117" s="89"/>
      <c r="D117" s="89"/>
      <c r="E117" s="89"/>
      <c r="F117" s="89"/>
      <c r="G117" s="89"/>
      <c r="H117" s="89"/>
      <c r="I117" s="89"/>
    </row>
    <row r="118" spans="1:9" s="82" customFormat="1" ht="14.25" x14ac:dyDescent="0.2">
      <c r="A118" s="89"/>
      <c r="B118" s="90"/>
      <c r="C118" s="89"/>
      <c r="D118" s="89"/>
      <c r="E118" s="89"/>
      <c r="F118" s="89"/>
      <c r="G118" s="89"/>
      <c r="H118" s="89"/>
      <c r="I118" s="89"/>
    </row>
    <row r="119" spans="1:9" s="82" customFormat="1" ht="14.25" x14ac:dyDescent="0.2">
      <c r="A119" s="89"/>
      <c r="B119" s="90"/>
      <c r="C119" s="89"/>
      <c r="D119" s="89"/>
      <c r="E119" s="89"/>
      <c r="F119" s="89"/>
      <c r="G119" s="89"/>
      <c r="H119" s="89"/>
      <c r="I119" s="89"/>
    </row>
    <row r="120" spans="1:9" s="82" customFormat="1" ht="14.25" x14ac:dyDescent="0.2">
      <c r="A120" s="89"/>
      <c r="B120" s="90"/>
      <c r="C120" s="89"/>
      <c r="D120" s="89"/>
      <c r="E120" s="89"/>
      <c r="F120" s="89"/>
      <c r="G120" s="89"/>
      <c r="H120" s="89"/>
      <c r="I120" s="89"/>
    </row>
    <row r="121" spans="1:9" s="82" customFormat="1" ht="14.25" x14ac:dyDescent="0.2">
      <c r="A121" s="89"/>
      <c r="B121" s="90"/>
      <c r="C121" s="89"/>
      <c r="D121" s="89"/>
      <c r="E121" s="89"/>
      <c r="F121" s="89"/>
      <c r="G121" s="89"/>
      <c r="H121" s="89"/>
      <c r="I121" s="89"/>
    </row>
    <row r="122" spans="1:9" s="82" customFormat="1" ht="14.25" x14ac:dyDescent="0.2">
      <c r="A122" s="89"/>
      <c r="B122" s="90"/>
      <c r="C122" s="89"/>
      <c r="D122" s="89"/>
      <c r="E122" s="89"/>
      <c r="F122" s="89"/>
      <c r="G122" s="89"/>
      <c r="H122" s="89"/>
      <c r="I122" s="89"/>
    </row>
    <row r="123" spans="1:9" s="82" customFormat="1" ht="14.25" x14ac:dyDescent="0.2">
      <c r="A123" s="89"/>
      <c r="B123" s="90"/>
      <c r="C123" s="89"/>
      <c r="D123" s="89"/>
      <c r="E123" s="89"/>
      <c r="F123" s="89"/>
      <c r="G123" s="89"/>
      <c r="H123" s="89"/>
      <c r="I123" s="89"/>
    </row>
    <row r="124" spans="1:9" s="82" customFormat="1" ht="14.25" x14ac:dyDescent="0.2">
      <c r="A124" s="89"/>
      <c r="B124" s="90"/>
      <c r="C124" s="89"/>
      <c r="D124" s="89"/>
      <c r="E124" s="89"/>
      <c r="F124" s="89"/>
      <c r="G124" s="89"/>
      <c r="H124" s="89"/>
      <c r="I124" s="89"/>
    </row>
    <row r="125" spans="1:9" s="82" customFormat="1" ht="14.25" x14ac:dyDescent="0.2">
      <c r="A125" s="89"/>
      <c r="B125" s="90"/>
      <c r="C125" s="89"/>
      <c r="D125" s="89"/>
      <c r="E125" s="89"/>
      <c r="F125" s="89"/>
      <c r="G125" s="89"/>
      <c r="H125" s="89"/>
      <c r="I125" s="89"/>
    </row>
    <row r="126" spans="1:9" s="82" customFormat="1" ht="14.25" x14ac:dyDescent="0.2">
      <c r="A126" s="89"/>
      <c r="B126" s="90"/>
      <c r="C126" s="89"/>
      <c r="D126" s="89"/>
      <c r="E126" s="89"/>
      <c r="F126" s="89"/>
      <c r="G126" s="89"/>
      <c r="H126" s="89"/>
      <c r="I126" s="89"/>
    </row>
    <row r="127" spans="1:9" s="82" customFormat="1" ht="14.25" x14ac:dyDescent="0.2">
      <c r="A127" s="89"/>
      <c r="B127" s="90"/>
      <c r="C127" s="89"/>
      <c r="D127" s="89"/>
      <c r="E127" s="89"/>
      <c r="F127" s="89"/>
      <c r="G127" s="89"/>
      <c r="H127" s="89"/>
      <c r="I127" s="89"/>
    </row>
    <row r="128" spans="1:9" s="82" customFormat="1" ht="14.25" x14ac:dyDescent="0.2">
      <c r="A128" s="89"/>
      <c r="B128" s="90"/>
      <c r="C128" s="89"/>
      <c r="D128" s="89"/>
      <c r="E128" s="89"/>
      <c r="F128" s="89"/>
      <c r="G128" s="89"/>
      <c r="H128" s="89"/>
      <c r="I128" s="89"/>
    </row>
    <row r="129" spans="1:9" s="82" customFormat="1" ht="14.25" x14ac:dyDescent="0.2">
      <c r="A129" s="89"/>
      <c r="B129" s="90"/>
      <c r="C129" s="89"/>
      <c r="D129" s="89"/>
      <c r="E129" s="89"/>
      <c r="F129" s="89"/>
      <c r="G129" s="89"/>
      <c r="H129" s="89"/>
      <c r="I129" s="89"/>
    </row>
    <row r="130" spans="1:9" s="82" customFormat="1" ht="14.25" x14ac:dyDescent="0.2">
      <c r="A130" s="89"/>
      <c r="B130" s="90"/>
      <c r="C130" s="89"/>
      <c r="D130" s="89"/>
      <c r="E130" s="89"/>
      <c r="F130" s="89"/>
      <c r="G130" s="89"/>
      <c r="H130" s="89"/>
      <c r="I130" s="89"/>
    </row>
    <row r="131" spans="1:9" s="82" customFormat="1" ht="14.25" x14ac:dyDescent="0.2">
      <c r="A131" s="89"/>
      <c r="B131" s="90"/>
      <c r="C131" s="89"/>
      <c r="D131" s="89"/>
      <c r="E131" s="89"/>
      <c r="F131" s="89"/>
      <c r="G131" s="89"/>
      <c r="H131" s="89"/>
      <c r="I131" s="89"/>
    </row>
    <row r="132" spans="1:9" s="82" customFormat="1" ht="14.25" x14ac:dyDescent="0.2">
      <c r="A132" s="89"/>
      <c r="B132" s="90"/>
      <c r="C132" s="89"/>
      <c r="D132" s="89"/>
      <c r="E132" s="89"/>
      <c r="F132" s="89"/>
      <c r="G132" s="89"/>
      <c r="H132" s="89"/>
      <c r="I132" s="89"/>
    </row>
    <row r="133" spans="1:9" s="82" customFormat="1" ht="14.25" x14ac:dyDescent="0.2">
      <c r="A133" s="89"/>
      <c r="B133" s="90"/>
      <c r="C133" s="89"/>
      <c r="D133" s="89"/>
      <c r="E133" s="89"/>
      <c r="F133" s="89"/>
      <c r="G133" s="89"/>
      <c r="H133" s="89"/>
      <c r="I133" s="89"/>
    </row>
    <row r="134" spans="1:9" s="82" customFormat="1" ht="14.25" x14ac:dyDescent="0.2">
      <c r="A134" s="89"/>
      <c r="B134" s="90"/>
      <c r="C134" s="89"/>
      <c r="D134" s="89"/>
      <c r="E134" s="89"/>
      <c r="F134" s="89"/>
      <c r="G134" s="89"/>
      <c r="H134" s="89"/>
      <c r="I134" s="89"/>
    </row>
    <row r="135" spans="1:9" s="82" customFormat="1" ht="14.25" x14ac:dyDescent="0.2">
      <c r="A135" s="89"/>
      <c r="B135" s="90"/>
      <c r="C135" s="89"/>
      <c r="D135" s="89"/>
      <c r="E135" s="89"/>
      <c r="F135" s="89"/>
      <c r="G135" s="89"/>
      <c r="H135" s="89"/>
      <c r="I135" s="89"/>
    </row>
    <row r="136" spans="1:9" s="82" customFormat="1" ht="14.25" x14ac:dyDescent="0.2">
      <c r="A136" s="89"/>
      <c r="B136" s="90"/>
      <c r="C136" s="89"/>
      <c r="D136" s="89"/>
      <c r="E136" s="89"/>
      <c r="F136" s="89"/>
      <c r="G136" s="89"/>
      <c r="H136" s="89"/>
      <c r="I136" s="89"/>
    </row>
    <row r="137" spans="1:9" s="82" customFormat="1" ht="14.25" x14ac:dyDescent="0.2">
      <c r="A137" s="89"/>
      <c r="B137" s="90"/>
      <c r="C137" s="89"/>
      <c r="D137" s="89"/>
      <c r="E137" s="89"/>
      <c r="F137" s="89"/>
      <c r="G137" s="89"/>
      <c r="H137" s="89"/>
      <c r="I137" s="89"/>
    </row>
    <row r="138" spans="1:9" s="82" customFormat="1" ht="14.25" x14ac:dyDescent="0.2">
      <c r="A138" s="89"/>
      <c r="B138" s="90"/>
      <c r="C138" s="89"/>
      <c r="D138" s="89"/>
      <c r="E138" s="89"/>
      <c r="F138" s="89"/>
      <c r="G138" s="89"/>
      <c r="H138" s="89"/>
      <c r="I138" s="89"/>
    </row>
    <row r="139" spans="1:9" s="82" customFormat="1" ht="14.25" x14ac:dyDescent="0.2">
      <c r="A139" s="89"/>
      <c r="B139" s="90"/>
      <c r="C139" s="89"/>
      <c r="D139" s="89"/>
      <c r="E139" s="89"/>
      <c r="F139" s="89"/>
      <c r="G139" s="89"/>
      <c r="H139" s="89"/>
      <c r="I139" s="89"/>
    </row>
    <row r="140" spans="1:9" s="82" customFormat="1" ht="14.25" x14ac:dyDescent="0.2">
      <c r="A140" s="89"/>
      <c r="B140" s="90"/>
      <c r="C140" s="89"/>
      <c r="D140" s="89"/>
      <c r="E140" s="89"/>
      <c r="F140" s="89"/>
      <c r="G140" s="89"/>
      <c r="H140" s="89"/>
      <c r="I140" s="89"/>
    </row>
    <row r="141" spans="1:9" s="82" customFormat="1" ht="14.25" x14ac:dyDescent="0.2">
      <c r="A141" s="89"/>
      <c r="B141" s="90"/>
      <c r="C141" s="89"/>
      <c r="D141" s="89"/>
      <c r="E141" s="89"/>
      <c r="F141" s="89"/>
      <c r="G141" s="89"/>
      <c r="H141" s="89"/>
      <c r="I141" s="89"/>
    </row>
    <row r="142" spans="1:9" s="82" customFormat="1" ht="14.25" x14ac:dyDescent="0.2">
      <c r="A142" s="89"/>
      <c r="B142" s="90"/>
      <c r="C142" s="89"/>
      <c r="D142" s="89"/>
      <c r="E142" s="89"/>
      <c r="F142" s="89"/>
      <c r="G142" s="89"/>
      <c r="H142" s="89"/>
      <c r="I142" s="89"/>
    </row>
    <row r="143" spans="1:9" s="82" customFormat="1" ht="14.25" x14ac:dyDescent="0.2">
      <c r="A143" s="89"/>
      <c r="B143" s="90"/>
      <c r="C143" s="89"/>
      <c r="D143" s="89"/>
      <c r="E143" s="89"/>
      <c r="F143" s="89"/>
      <c r="G143" s="89"/>
      <c r="H143" s="89"/>
      <c r="I143" s="89"/>
    </row>
    <row r="144" spans="1:9" s="82" customFormat="1" ht="14.25" x14ac:dyDescent="0.2">
      <c r="A144" s="89"/>
      <c r="B144" s="90"/>
      <c r="C144" s="89"/>
      <c r="D144" s="89"/>
      <c r="E144" s="89"/>
      <c r="F144" s="89"/>
      <c r="G144" s="89"/>
      <c r="H144" s="89"/>
      <c r="I144" s="89"/>
    </row>
    <row r="145" spans="1:9" s="82" customFormat="1" ht="14.25" x14ac:dyDescent="0.2">
      <c r="A145" s="89"/>
      <c r="B145" s="90"/>
      <c r="C145" s="89"/>
      <c r="D145" s="89"/>
      <c r="E145" s="89"/>
      <c r="F145" s="89"/>
      <c r="G145" s="89"/>
      <c r="H145" s="89"/>
      <c r="I145" s="89"/>
    </row>
    <row r="146" spans="1:9" s="82" customFormat="1" ht="14.25" x14ac:dyDescent="0.2">
      <c r="A146" s="89"/>
      <c r="B146" s="90"/>
      <c r="C146" s="89"/>
      <c r="D146" s="89"/>
      <c r="E146" s="89"/>
      <c r="F146" s="89"/>
      <c r="G146" s="89"/>
      <c r="H146" s="89"/>
      <c r="I146" s="89"/>
    </row>
    <row r="147" spans="1:9" s="82" customFormat="1" ht="14.25" x14ac:dyDescent="0.2">
      <c r="A147" s="89"/>
      <c r="B147" s="90"/>
      <c r="C147" s="89"/>
      <c r="D147" s="89"/>
      <c r="E147" s="89"/>
      <c r="F147" s="89"/>
      <c r="G147" s="89"/>
      <c r="H147" s="89"/>
      <c r="I147" s="89"/>
    </row>
    <row r="148" spans="1:9" s="82" customFormat="1" ht="14.25" x14ac:dyDescent="0.2">
      <c r="A148" s="89"/>
      <c r="B148" s="90"/>
      <c r="C148" s="89"/>
      <c r="D148" s="89"/>
      <c r="E148" s="89"/>
      <c r="F148" s="89"/>
      <c r="G148" s="89"/>
      <c r="H148" s="89"/>
      <c r="I148" s="89"/>
    </row>
    <row r="149" spans="1:9" s="82" customFormat="1" ht="14.25" x14ac:dyDescent="0.2">
      <c r="A149" s="89"/>
      <c r="B149" s="90"/>
      <c r="C149" s="89"/>
      <c r="D149" s="89"/>
      <c r="E149" s="89"/>
      <c r="F149" s="89"/>
      <c r="G149" s="89"/>
      <c r="H149" s="89"/>
      <c r="I149" s="89"/>
    </row>
    <row r="150" spans="1:9" s="82" customFormat="1" ht="14.25" x14ac:dyDescent="0.2">
      <c r="A150" s="89"/>
      <c r="B150" s="90"/>
      <c r="C150" s="89"/>
      <c r="D150" s="89"/>
      <c r="E150" s="89"/>
      <c r="F150" s="89"/>
      <c r="G150" s="89"/>
      <c r="H150" s="89"/>
      <c r="I150" s="89"/>
    </row>
    <row r="151" spans="1:9" s="82" customFormat="1" ht="14.25" x14ac:dyDescent="0.2">
      <c r="A151" s="89"/>
      <c r="B151" s="90"/>
      <c r="C151" s="89"/>
      <c r="D151" s="89"/>
      <c r="E151" s="89"/>
      <c r="F151" s="89"/>
      <c r="G151" s="89"/>
      <c r="H151" s="89"/>
      <c r="I151" s="89"/>
    </row>
    <row r="152" spans="1:9" s="82" customFormat="1" ht="14.25" x14ac:dyDescent="0.2">
      <c r="A152" s="89"/>
      <c r="B152" s="90"/>
      <c r="C152" s="89"/>
      <c r="D152" s="89"/>
      <c r="E152" s="89"/>
      <c r="F152" s="89"/>
      <c r="G152" s="89"/>
      <c r="H152" s="89"/>
      <c r="I152" s="89"/>
    </row>
    <row r="153" spans="1:9" s="82" customFormat="1" ht="14.25" x14ac:dyDescent="0.2">
      <c r="A153" s="89"/>
      <c r="B153" s="90"/>
      <c r="C153" s="89"/>
      <c r="D153" s="89"/>
      <c r="E153" s="89"/>
      <c r="F153" s="89"/>
      <c r="G153" s="89"/>
      <c r="H153" s="89"/>
      <c r="I153" s="89"/>
    </row>
    <row r="154" spans="1:9" s="82" customFormat="1" ht="14.25" x14ac:dyDescent="0.2">
      <c r="A154" s="89"/>
      <c r="B154" s="90"/>
      <c r="C154" s="89"/>
      <c r="D154" s="89"/>
      <c r="E154" s="89"/>
      <c r="F154" s="89"/>
      <c r="G154" s="89"/>
      <c r="H154" s="89"/>
      <c r="I154" s="89"/>
    </row>
    <row r="155" spans="1:9" s="82" customFormat="1" ht="14.25" x14ac:dyDescent="0.2">
      <c r="A155" s="89"/>
      <c r="B155" s="90"/>
      <c r="C155" s="89"/>
      <c r="D155" s="89"/>
      <c r="E155" s="89"/>
      <c r="F155" s="89"/>
      <c r="G155" s="89"/>
      <c r="H155" s="89"/>
      <c r="I155" s="89"/>
    </row>
    <row r="156" spans="1:9" s="82" customFormat="1" ht="14.25" x14ac:dyDescent="0.2">
      <c r="A156" s="89"/>
      <c r="B156" s="90"/>
      <c r="C156" s="89"/>
      <c r="D156" s="89"/>
      <c r="E156" s="89"/>
      <c r="F156" s="89"/>
      <c r="G156" s="89"/>
      <c r="H156" s="89"/>
      <c r="I156" s="89"/>
    </row>
    <row r="157" spans="1:9" s="82" customFormat="1" ht="14.25" x14ac:dyDescent="0.2">
      <c r="A157" s="89"/>
      <c r="B157" s="90"/>
      <c r="C157" s="89"/>
      <c r="D157" s="89"/>
      <c r="E157" s="89"/>
      <c r="F157" s="89"/>
      <c r="G157" s="89"/>
      <c r="H157" s="89"/>
      <c r="I157" s="89"/>
    </row>
    <row r="158" spans="1:9" s="82" customFormat="1" ht="14.25" x14ac:dyDescent="0.2">
      <c r="A158" s="89"/>
      <c r="B158" s="90"/>
      <c r="C158" s="89"/>
      <c r="D158" s="89"/>
      <c r="E158" s="89"/>
      <c r="F158" s="89"/>
      <c r="G158" s="89"/>
      <c r="H158" s="89"/>
      <c r="I158" s="89"/>
    </row>
    <row r="159" spans="1:9" s="82" customFormat="1" ht="14.25" x14ac:dyDescent="0.2">
      <c r="A159" s="89"/>
      <c r="B159" s="90"/>
      <c r="C159" s="89"/>
      <c r="D159" s="89"/>
      <c r="E159" s="89"/>
      <c r="F159" s="89"/>
      <c r="G159" s="89"/>
      <c r="H159" s="89"/>
      <c r="I159" s="89"/>
    </row>
    <row r="160" spans="1:9" s="82" customFormat="1" ht="14.25" x14ac:dyDescent="0.2">
      <c r="A160" s="89"/>
      <c r="B160" s="90"/>
      <c r="C160" s="89"/>
      <c r="D160" s="89"/>
      <c r="E160" s="89"/>
      <c r="F160" s="89"/>
      <c r="G160" s="89"/>
      <c r="H160" s="89"/>
      <c r="I160" s="89"/>
    </row>
    <row r="161" spans="1:9" s="82" customFormat="1" ht="14.25" x14ac:dyDescent="0.2">
      <c r="A161" s="89"/>
      <c r="B161" s="90"/>
      <c r="C161" s="89"/>
      <c r="D161" s="89"/>
      <c r="E161" s="89"/>
      <c r="F161" s="89"/>
      <c r="G161" s="89"/>
      <c r="H161" s="89"/>
      <c r="I161" s="89"/>
    </row>
    <row r="162" spans="1:9" s="82" customFormat="1" ht="14.25" x14ac:dyDescent="0.2">
      <c r="A162" s="89"/>
      <c r="B162" s="90"/>
      <c r="C162" s="89"/>
      <c r="D162" s="89"/>
      <c r="E162" s="89"/>
      <c r="F162" s="89"/>
      <c r="G162" s="89"/>
      <c r="H162" s="89"/>
      <c r="I162" s="89"/>
    </row>
    <row r="163" spans="1:9" s="82" customFormat="1" ht="14.25" x14ac:dyDescent="0.2">
      <c r="A163" s="89"/>
      <c r="B163" s="90"/>
      <c r="C163" s="89"/>
      <c r="D163" s="89"/>
      <c r="E163" s="89"/>
      <c r="F163" s="89"/>
      <c r="G163" s="89"/>
      <c r="H163" s="89"/>
      <c r="I163" s="89"/>
    </row>
    <row r="164" spans="1:9" s="82" customFormat="1" ht="14.25" x14ac:dyDescent="0.2">
      <c r="A164" s="89"/>
      <c r="B164" s="90"/>
      <c r="C164" s="89"/>
      <c r="D164" s="89"/>
      <c r="E164" s="89"/>
      <c r="F164" s="89"/>
      <c r="G164" s="89"/>
      <c r="H164" s="89"/>
      <c r="I164" s="89"/>
    </row>
    <row r="165" spans="1:9" s="82" customFormat="1" ht="14.25" x14ac:dyDescent="0.2">
      <c r="A165" s="89"/>
      <c r="B165" s="90"/>
      <c r="C165" s="89"/>
      <c r="D165" s="89"/>
      <c r="E165" s="89"/>
      <c r="F165" s="89"/>
      <c r="G165" s="89"/>
      <c r="H165" s="89"/>
      <c r="I165" s="89"/>
    </row>
    <row r="166" spans="1:9" s="82" customFormat="1" ht="14.25" x14ac:dyDescent="0.2">
      <c r="A166" s="89"/>
      <c r="B166" s="90"/>
      <c r="C166" s="89"/>
      <c r="D166" s="89"/>
      <c r="E166" s="89"/>
      <c r="F166" s="89"/>
      <c r="G166" s="89"/>
      <c r="H166" s="89"/>
      <c r="I166" s="89"/>
    </row>
    <row r="167" spans="1:9" s="82" customFormat="1" ht="14.25" x14ac:dyDescent="0.2">
      <c r="A167" s="89"/>
      <c r="B167" s="90"/>
      <c r="C167" s="89"/>
      <c r="D167" s="89"/>
      <c r="E167" s="89"/>
      <c r="F167" s="89"/>
      <c r="G167" s="89"/>
      <c r="H167" s="89"/>
      <c r="I167" s="89"/>
    </row>
    <row r="168" spans="1:9" s="82" customFormat="1" ht="14.25" x14ac:dyDescent="0.2">
      <c r="A168" s="89"/>
      <c r="B168" s="90"/>
      <c r="C168" s="89"/>
      <c r="D168" s="89"/>
      <c r="E168" s="89"/>
      <c r="F168" s="89"/>
      <c r="G168" s="89"/>
      <c r="H168" s="89"/>
      <c r="I168" s="89"/>
    </row>
    <row r="169" spans="1:9" s="82" customFormat="1" ht="14.25" x14ac:dyDescent="0.2">
      <c r="A169" s="89"/>
      <c r="B169" s="90"/>
      <c r="C169" s="89"/>
      <c r="D169" s="89"/>
      <c r="E169" s="89"/>
      <c r="F169" s="89"/>
      <c r="G169" s="89"/>
      <c r="H169" s="89"/>
      <c r="I169" s="89"/>
    </row>
    <row r="170" spans="1:9" s="82" customFormat="1" ht="14.25" x14ac:dyDescent="0.2">
      <c r="A170" s="89"/>
      <c r="B170" s="90"/>
      <c r="C170" s="89"/>
      <c r="D170" s="89"/>
      <c r="E170" s="89"/>
      <c r="F170" s="89"/>
      <c r="G170" s="89"/>
      <c r="H170" s="89"/>
      <c r="I170" s="89"/>
    </row>
    <row r="171" spans="1:9" s="82" customFormat="1" ht="14.25" x14ac:dyDescent="0.2">
      <c r="A171" s="89"/>
      <c r="B171" s="90"/>
      <c r="C171" s="89"/>
      <c r="D171" s="89"/>
      <c r="E171" s="89"/>
      <c r="F171" s="89"/>
      <c r="G171" s="89"/>
      <c r="H171" s="89"/>
      <c r="I171" s="89"/>
    </row>
    <row r="172" spans="1:9" s="82" customFormat="1" ht="14.25" x14ac:dyDescent="0.2">
      <c r="A172" s="89"/>
      <c r="B172" s="90"/>
      <c r="C172" s="89"/>
      <c r="D172" s="89"/>
      <c r="E172" s="89"/>
      <c r="F172" s="89"/>
      <c r="G172" s="89"/>
      <c r="H172" s="89"/>
      <c r="I172" s="89"/>
    </row>
    <row r="173" spans="1:9" s="82" customFormat="1" ht="14.25" x14ac:dyDescent="0.2">
      <c r="A173" s="89"/>
      <c r="B173" s="90"/>
      <c r="C173" s="89"/>
      <c r="D173" s="89"/>
      <c r="E173" s="89"/>
      <c r="F173" s="89"/>
      <c r="G173" s="89"/>
      <c r="H173" s="89"/>
      <c r="I173" s="89"/>
    </row>
    <row r="174" spans="1:9" s="82" customFormat="1" ht="14.25" x14ac:dyDescent="0.2">
      <c r="A174" s="89"/>
      <c r="B174" s="90"/>
      <c r="C174" s="89"/>
      <c r="D174" s="89"/>
      <c r="E174" s="89"/>
      <c r="F174" s="89"/>
      <c r="G174" s="89"/>
      <c r="H174" s="89"/>
      <c r="I174" s="89"/>
    </row>
    <row r="175" spans="1:9" s="82" customFormat="1" ht="14.25" x14ac:dyDescent="0.2">
      <c r="A175" s="89"/>
      <c r="B175" s="90"/>
      <c r="C175" s="89"/>
      <c r="D175" s="89"/>
      <c r="E175" s="89"/>
      <c r="F175" s="89"/>
      <c r="G175" s="89"/>
      <c r="H175" s="89"/>
      <c r="I175" s="89"/>
    </row>
    <row r="176" spans="1:9" s="82" customFormat="1" ht="14.25" x14ac:dyDescent="0.2">
      <c r="A176" s="89"/>
      <c r="B176" s="90"/>
      <c r="C176" s="89"/>
      <c r="D176" s="89"/>
      <c r="E176" s="89"/>
      <c r="F176" s="89"/>
      <c r="G176" s="89"/>
      <c r="H176" s="89"/>
      <c r="I176" s="89"/>
    </row>
    <row r="177" spans="1:9" s="82" customFormat="1" ht="14.25" x14ac:dyDescent="0.2">
      <c r="A177" s="89"/>
      <c r="B177" s="90"/>
      <c r="C177" s="89"/>
      <c r="D177" s="89"/>
      <c r="E177" s="89"/>
      <c r="F177" s="89"/>
      <c r="G177" s="89"/>
      <c r="H177" s="89"/>
      <c r="I177" s="89"/>
    </row>
    <row r="178" spans="1:9" s="82" customFormat="1" ht="14.25" x14ac:dyDescent="0.2">
      <c r="A178" s="89"/>
      <c r="B178" s="90"/>
      <c r="C178" s="89"/>
      <c r="D178" s="89"/>
      <c r="E178" s="89"/>
      <c r="F178" s="89"/>
      <c r="G178" s="89"/>
      <c r="H178" s="89"/>
      <c r="I178" s="89"/>
    </row>
    <row r="179" spans="1:9" s="82" customFormat="1" ht="14.25" x14ac:dyDescent="0.2">
      <c r="A179" s="89"/>
      <c r="B179" s="90"/>
      <c r="C179" s="89"/>
      <c r="D179" s="89"/>
      <c r="E179" s="89"/>
      <c r="F179" s="89"/>
      <c r="G179" s="89"/>
      <c r="H179" s="89"/>
      <c r="I179" s="89"/>
    </row>
    <row r="180" spans="1:9" s="82" customFormat="1" ht="14.25" x14ac:dyDescent="0.2">
      <c r="A180" s="89"/>
      <c r="B180" s="90"/>
      <c r="C180" s="89"/>
      <c r="D180" s="89"/>
      <c r="E180" s="89"/>
      <c r="F180" s="89"/>
      <c r="G180" s="89"/>
      <c r="H180" s="89"/>
      <c r="I180" s="89"/>
    </row>
    <row r="181" spans="1:9" s="82" customFormat="1" ht="14.25" x14ac:dyDescent="0.2">
      <c r="A181" s="89"/>
      <c r="B181" s="90"/>
      <c r="C181" s="89"/>
      <c r="D181" s="89"/>
      <c r="E181" s="89"/>
      <c r="F181" s="89"/>
      <c r="G181" s="89"/>
      <c r="H181" s="89"/>
      <c r="I181" s="89"/>
    </row>
    <row r="182" spans="1:9" s="82" customFormat="1" ht="14.25" x14ac:dyDescent="0.2">
      <c r="A182" s="89"/>
      <c r="B182" s="90"/>
      <c r="C182" s="89"/>
      <c r="D182" s="89"/>
      <c r="E182" s="89"/>
      <c r="F182" s="89"/>
      <c r="G182" s="89"/>
      <c r="H182" s="89"/>
      <c r="I182" s="89"/>
    </row>
    <row r="183" spans="1:9" s="82" customFormat="1" ht="14.25" x14ac:dyDescent="0.2">
      <c r="A183" s="89"/>
      <c r="B183" s="90"/>
      <c r="C183" s="89"/>
      <c r="D183" s="89"/>
      <c r="E183" s="89"/>
      <c r="F183" s="89"/>
      <c r="G183" s="89"/>
      <c r="H183" s="89"/>
      <c r="I183" s="89"/>
    </row>
    <row r="184" spans="1:9" s="82" customFormat="1" ht="14.25" x14ac:dyDescent="0.2">
      <c r="A184" s="89"/>
      <c r="B184" s="90"/>
      <c r="C184" s="89"/>
      <c r="D184" s="89"/>
      <c r="E184" s="89"/>
      <c r="F184" s="89"/>
      <c r="G184" s="89"/>
      <c r="H184" s="89"/>
      <c r="I184" s="89"/>
    </row>
    <row r="185" spans="1:9" s="82" customFormat="1" ht="14.25" x14ac:dyDescent="0.2">
      <c r="A185" s="89"/>
      <c r="B185" s="90"/>
      <c r="C185" s="89"/>
      <c r="D185" s="89"/>
      <c r="E185" s="89"/>
      <c r="F185" s="89"/>
      <c r="G185" s="89"/>
      <c r="H185" s="89"/>
      <c r="I185" s="89"/>
    </row>
    <row r="186" spans="1:9" s="82" customFormat="1" ht="14.25" x14ac:dyDescent="0.2">
      <c r="A186" s="89"/>
      <c r="B186" s="90"/>
      <c r="C186" s="89"/>
      <c r="D186" s="89"/>
      <c r="E186" s="89"/>
      <c r="F186" s="89"/>
      <c r="G186" s="89"/>
      <c r="H186" s="89"/>
      <c r="I186" s="89"/>
    </row>
    <row r="187" spans="1:9" s="82" customFormat="1" ht="14.25" x14ac:dyDescent="0.2">
      <c r="A187" s="89"/>
      <c r="B187" s="90"/>
      <c r="C187" s="89"/>
      <c r="D187" s="89"/>
      <c r="E187" s="89"/>
      <c r="F187" s="89"/>
      <c r="G187" s="89"/>
      <c r="H187" s="89"/>
      <c r="I187" s="89"/>
    </row>
    <row r="188" spans="1:9" s="82" customFormat="1" ht="14.25" x14ac:dyDescent="0.2">
      <c r="A188" s="89"/>
      <c r="B188" s="90"/>
      <c r="C188" s="89"/>
      <c r="D188" s="89"/>
      <c r="E188" s="89"/>
      <c r="F188" s="89"/>
      <c r="G188" s="89"/>
      <c r="H188" s="89"/>
      <c r="I188" s="89"/>
    </row>
    <row r="189" spans="1:9" s="82" customFormat="1" ht="14.25" x14ac:dyDescent="0.2">
      <c r="A189" s="89"/>
      <c r="B189" s="90"/>
      <c r="C189" s="89"/>
      <c r="D189" s="89"/>
      <c r="E189" s="89"/>
      <c r="F189" s="89"/>
      <c r="G189" s="89"/>
      <c r="H189" s="89"/>
      <c r="I189" s="89"/>
    </row>
    <row r="190" spans="1:9" s="82" customFormat="1" ht="14.25" x14ac:dyDescent="0.2">
      <c r="A190" s="89"/>
      <c r="B190" s="90"/>
      <c r="C190" s="89"/>
      <c r="D190" s="89"/>
      <c r="E190" s="89"/>
      <c r="F190" s="89"/>
      <c r="G190" s="89"/>
      <c r="H190" s="89"/>
      <c r="I190" s="89"/>
    </row>
    <row r="191" spans="1:9" s="82" customFormat="1" ht="14.25" x14ac:dyDescent="0.2">
      <c r="A191" s="89"/>
      <c r="B191" s="90"/>
      <c r="C191" s="89"/>
      <c r="D191" s="89"/>
      <c r="E191" s="89"/>
      <c r="F191" s="89"/>
      <c r="G191" s="89"/>
      <c r="H191" s="89"/>
      <c r="I191" s="89"/>
    </row>
    <row r="192" spans="1:9" s="82" customFormat="1" ht="14.25" x14ac:dyDescent="0.2">
      <c r="A192" s="89"/>
      <c r="B192" s="90"/>
      <c r="C192" s="89"/>
      <c r="D192" s="89"/>
      <c r="E192" s="89"/>
      <c r="F192" s="89"/>
      <c r="G192" s="89"/>
      <c r="H192" s="89"/>
      <c r="I192" s="89"/>
    </row>
    <row r="193" spans="1:9" s="82" customFormat="1" ht="14.25" x14ac:dyDescent="0.2">
      <c r="A193" s="89"/>
      <c r="B193" s="90"/>
      <c r="C193" s="89"/>
      <c r="D193" s="89"/>
      <c r="E193" s="89"/>
      <c r="F193" s="89"/>
      <c r="G193" s="89"/>
      <c r="H193" s="89"/>
      <c r="I193" s="89"/>
    </row>
    <row r="194" spans="1:9" s="82" customFormat="1" ht="14.25" x14ac:dyDescent="0.2">
      <c r="A194" s="89"/>
      <c r="B194" s="90"/>
      <c r="C194" s="89"/>
      <c r="D194" s="89"/>
      <c r="E194" s="89"/>
      <c r="F194" s="89"/>
      <c r="G194" s="89"/>
      <c r="H194" s="89"/>
      <c r="I194" s="89"/>
    </row>
    <row r="195" spans="1:9" s="82" customFormat="1" ht="14.25" x14ac:dyDescent="0.2">
      <c r="A195" s="89"/>
      <c r="B195" s="90"/>
      <c r="C195" s="89"/>
      <c r="D195" s="89"/>
      <c r="E195" s="89"/>
      <c r="F195" s="89"/>
      <c r="G195" s="89"/>
      <c r="H195" s="89"/>
      <c r="I195" s="89"/>
    </row>
    <row r="196" spans="1:9" s="82" customFormat="1" ht="14.25" x14ac:dyDescent="0.2">
      <c r="A196" s="89"/>
      <c r="B196" s="90"/>
      <c r="C196" s="89"/>
      <c r="D196" s="89"/>
      <c r="E196" s="89"/>
      <c r="F196" s="89"/>
      <c r="G196" s="89"/>
      <c r="H196" s="89"/>
      <c r="I196" s="89"/>
    </row>
    <row r="197" spans="1:9" s="82" customFormat="1" ht="14.25" x14ac:dyDescent="0.2">
      <c r="A197" s="89"/>
      <c r="B197" s="90"/>
      <c r="C197" s="89"/>
      <c r="D197" s="89"/>
      <c r="E197" s="89"/>
      <c r="F197" s="89"/>
      <c r="G197" s="89"/>
      <c r="H197" s="89"/>
      <c r="I197" s="89"/>
    </row>
    <row r="198" spans="1:9" s="82" customFormat="1" ht="14.25" x14ac:dyDescent="0.2">
      <c r="A198" s="89"/>
      <c r="B198" s="90"/>
      <c r="C198" s="89"/>
      <c r="D198" s="89"/>
      <c r="E198" s="89"/>
      <c r="F198" s="89"/>
      <c r="G198" s="89"/>
      <c r="H198" s="89"/>
      <c r="I198" s="89"/>
    </row>
    <row r="199" spans="1:9" s="82" customFormat="1" ht="14.25" x14ac:dyDescent="0.2">
      <c r="A199" s="89"/>
      <c r="B199" s="90"/>
      <c r="C199" s="89"/>
      <c r="D199" s="89"/>
      <c r="E199" s="89"/>
      <c r="F199" s="89"/>
      <c r="G199" s="89"/>
      <c r="H199" s="89"/>
      <c r="I199" s="89"/>
    </row>
    <row r="200" spans="1:9" s="82" customFormat="1" ht="14.25" x14ac:dyDescent="0.2">
      <c r="A200" s="89"/>
      <c r="B200" s="90"/>
      <c r="C200" s="89"/>
      <c r="D200" s="89"/>
      <c r="E200" s="89"/>
      <c r="F200" s="89"/>
      <c r="G200" s="89"/>
      <c r="H200" s="89"/>
      <c r="I200" s="89"/>
    </row>
    <row r="201" spans="1:9" s="82" customFormat="1" ht="14.25" x14ac:dyDescent="0.2">
      <c r="A201" s="89"/>
      <c r="B201" s="90"/>
      <c r="C201" s="89"/>
      <c r="D201" s="89"/>
      <c r="E201" s="89"/>
      <c r="F201" s="89"/>
      <c r="G201" s="89"/>
      <c r="H201" s="89"/>
      <c r="I201" s="89"/>
    </row>
    <row r="202" spans="1:9" s="82" customFormat="1" ht="14.25" x14ac:dyDescent="0.2">
      <c r="A202" s="89"/>
      <c r="B202" s="90"/>
      <c r="C202" s="89"/>
      <c r="D202" s="89"/>
      <c r="E202" s="89"/>
      <c r="F202" s="89"/>
      <c r="G202" s="89"/>
      <c r="H202" s="89"/>
      <c r="I202" s="89"/>
    </row>
    <row r="203" spans="1:9" s="82" customFormat="1" ht="14.25" x14ac:dyDescent="0.2">
      <c r="A203" s="89"/>
      <c r="B203" s="90"/>
      <c r="C203" s="89"/>
      <c r="D203" s="89"/>
      <c r="E203" s="89"/>
      <c r="F203" s="89"/>
      <c r="G203" s="89"/>
      <c r="H203" s="89"/>
      <c r="I203" s="89"/>
    </row>
    <row r="204" spans="1:9" s="82" customFormat="1" ht="14.25" x14ac:dyDescent="0.2">
      <c r="A204" s="89"/>
      <c r="B204" s="90"/>
      <c r="C204" s="89"/>
      <c r="D204" s="89"/>
      <c r="E204" s="89"/>
      <c r="F204" s="89"/>
      <c r="G204" s="89"/>
      <c r="H204" s="89"/>
      <c r="I204" s="89"/>
    </row>
    <row r="205" spans="1:9" s="82" customFormat="1" ht="14.25" x14ac:dyDescent="0.2">
      <c r="A205" s="89"/>
      <c r="B205" s="90"/>
      <c r="C205" s="89"/>
      <c r="D205" s="89"/>
      <c r="E205" s="89"/>
      <c r="F205" s="89"/>
      <c r="G205" s="89"/>
      <c r="H205" s="89"/>
      <c r="I205" s="89"/>
    </row>
    <row r="206" spans="1:9" s="82" customFormat="1" ht="14.25" x14ac:dyDescent="0.2">
      <c r="A206" s="89"/>
      <c r="B206" s="90"/>
      <c r="C206" s="89"/>
      <c r="D206" s="89"/>
      <c r="E206" s="89"/>
      <c r="F206" s="89"/>
      <c r="G206" s="89"/>
      <c r="H206" s="89"/>
      <c r="I206" s="89"/>
    </row>
    <row r="207" spans="1:9" s="82" customFormat="1" ht="14.25" x14ac:dyDescent="0.2">
      <c r="A207" s="89"/>
      <c r="B207" s="90"/>
      <c r="C207" s="89"/>
      <c r="D207" s="89"/>
      <c r="E207" s="89"/>
      <c r="F207" s="89"/>
      <c r="G207" s="89"/>
      <c r="H207" s="89"/>
      <c r="I207" s="89"/>
    </row>
    <row r="208" spans="1:9" s="82" customFormat="1" ht="14.25" x14ac:dyDescent="0.2">
      <c r="A208" s="89"/>
      <c r="B208" s="90"/>
      <c r="C208" s="89"/>
      <c r="D208" s="89"/>
      <c r="E208" s="89"/>
      <c r="F208" s="89"/>
      <c r="G208" s="89"/>
      <c r="H208" s="89"/>
      <c r="I208" s="89"/>
    </row>
    <row r="209" spans="1:9" s="82" customFormat="1" ht="14.25" x14ac:dyDescent="0.2">
      <c r="A209" s="89"/>
      <c r="B209" s="90"/>
      <c r="C209" s="89"/>
      <c r="D209" s="89"/>
      <c r="E209" s="89"/>
      <c r="F209" s="89"/>
      <c r="G209" s="89"/>
      <c r="H209" s="89"/>
      <c r="I209" s="89"/>
    </row>
    <row r="210" spans="1:9" s="82" customFormat="1" ht="14.25" x14ac:dyDescent="0.2">
      <c r="A210" s="89"/>
      <c r="B210" s="90"/>
      <c r="C210" s="89"/>
      <c r="D210" s="89"/>
      <c r="E210" s="89"/>
      <c r="F210" s="89"/>
      <c r="G210" s="89"/>
      <c r="H210" s="89"/>
      <c r="I210" s="89"/>
    </row>
    <row r="211" spans="1:9" s="82" customFormat="1" ht="14.25" x14ac:dyDescent="0.2">
      <c r="A211" s="89"/>
      <c r="B211" s="90"/>
      <c r="C211" s="89"/>
      <c r="D211" s="89"/>
      <c r="E211" s="89"/>
      <c r="F211" s="89"/>
      <c r="G211" s="89"/>
      <c r="H211" s="89"/>
      <c r="I211" s="89"/>
    </row>
    <row r="212" spans="1:9" s="82" customFormat="1" ht="14.25" x14ac:dyDescent="0.2">
      <c r="A212" s="89"/>
      <c r="B212" s="90"/>
      <c r="C212" s="89"/>
      <c r="D212" s="89"/>
      <c r="E212" s="89"/>
      <c r="F212" s="89"/>
      <c r="G212" s="89"/>
      <c r="H212" s="89"/>
      <c r="I212" s="89"/>
    </row>
    <row r="213" spans="1:9" s="82" customFormat="1" ht="14.25" x14ac:dyDescent="0.2">
      <c r="A213" s="89"/>
      <c r="B213" s="90"/>
      <c r="C213" s="89"/>
      <c r="D213" s="89"/>
      <c r="E213" s="89"/>
      <c r="F213" s="89"/>
      <c r="G213" s="89"/>
      <c r="H213" s="89"/>
      <c r="I213" s="89"/>
    </row>
    <row r="214" spans="1:9" s="82" customFormat="1" ht="14.25" x14ac:dyDescent="0.2">
      <c r="A214" s="89"/>
      <c r="B214" s="90"/>
      <c r="C214" s="89"/>
      <c r="D214" s="89"/>
      <c r="E214" s="89"/>
      <c r="F214" s="89"/>
      <c r="G214" s="89"/>
      <c r="H214" s="89"/>
      <c r="I214" s="89"/>
    </row>
    <row r="215" spans="1:9" s="82" customFormat="1" ht="14.25" x14ac:dyDescent="0.2">
      <c r="A215" s="89"/>
      <c r="B215" s="90"/>
      <c r="C215" s="89"/>
      <c r="D215" s="89"/>
      <c r="E215" s="89"/>
      <c r="F215" s="89"/>
      <c r="G215" s="89"/>
      <c r="H215" s="89"/>
      <c r="I215" s="89"/>
    </row>
    <row r="216" spans="1:9" s="82" customFormat="1" ht="14.25" x14ac:dyDescent="0.2">
      <c r="A216" s="89"/>
      <c r="B216" s="90"/>
      <c r="C216" s="89"/>
      <c r="D216" s="89"/>
      <c r="E216" s="89"/>
      <c r="F216" s="89"/>
      <c r="G216" s="89"/>
      <c r="H216" s="89"/>
      <c r="I216" s="89"/>
    </row>
    <row r="217" spans="1:9" s="82" customFormat="1" ht="14.25" x14ac:dyDescent="0.2">
      <c r="A217" s="89"/>
      <c r="B217" s="90"/>
      <c r="C217" s="89"/>
      <c r="D217" s="89"/>
      <c r="E217" s="89"/>
      <c r="F217" s="89"/>
      <c r="G217" s="89"/>
      <c r="H217" s="89"/>
      <c r="I217" s="89"/>
    </row>
    <row r="218" spans="1:9" s="82" customFormat="1" ht="14.25" x14ac:dyDescent="0.2">
      <c r="A218" s="89"/>
      <c r="B218" s="90"/>
      <c r="C218" s="89"/>
      <c r="D218" s="89"/>
      <c r="E218" s="89"/>
      <c r="F218" s="89"/>
      <c r="G218" s="89"/>
      <c r="H218" s="89"/>
      <c r="I218" s="89"/>
    </row>
    <row r="219" spans="1:9" s="82" customFormat="1" ht="14.25" x14ac:dyDescent="0.2">
      <c r="A219" s="89"/>
      <c r="B219" s="90"/>
      <c r="C219" s="89"/>
      <c r="D219" s="89"/>
      <c r="E219" s="89"/>
      <c r="F219" s="89"/>
      <c r="G219" s="89"/>
      <c r="H219" s="89"/>
      <c r="I219" s="89"/>
    </row>
    <row r="220" spans="1:9" s="82" customFormat="1" ht="14.25" x14ac:dyDescent="0.2">
      <c r="A220" s="89"/>
      <c r="B220" s="90"/>
      <c r="C220" s="89"/>
      <c r="D220" s="89"/>
      <c r="E220" s="89"/>
      <c r="F220" s="89"/>
      <c r="G220" s="89"/>
      <c r="H220" s="89"/>
      <c r="I220" s="89"/>
    </row>
    <row r="221" spans="1:9" s="82" customFormat="1" ht="14.25" x14ac:dyDescent="0.2">
      <c r="A221" s="89"/>
      <c r="B221" s="90"/>
      <c r="C221" s="89"/>
      <c r="D221" s="89"/>
      <c r="E221" s="89"/>
      <c r="F221" s="89"/>
      <c r="G221" s="89"/>
      <c r="H221" s="89"/>
      <c r="I221" s="89"/>
    </row>
    <row r="222" spans="1:9" s="82" customFormat="1" ht="14.25" x14ac:dyDescent="0.2">
      <c r="A222" s="89"/>
      <c r="B222" s="90"/>
      <c r="C222" s="89"/>
      <c r="D222" s="89"/>
      <c r="E222" s="89"/>
      <c r="F222" s="89"/>
      <c r="G222" s="89"/>
      <c r="H222" s="89"/>
      <c r="I222" s="89"/>
    </row>
    <row r="223" spans="1:9" s="82" customFormat="1" ht="14.25" x14ac:dyDescent="0.2">
      <c r="A223" s="89"/>
      <c r="B223" s="90"/>
      <c r="C223" s="89"/>
      <c r="D223" s="89"/>
      <c r="E223" s="89"/>
      <c r="F223" s="89"/>
      <c r="G223" s="89"/>
      <c r="H223" s="89"/>
      <c r="I223" s="89"/>
    </row>
    <row r="224" spans="1:9" s="82" customFormat="1" ht="14.25" x14ac:dyDescent="0.2">
      <c r="A224" s="89"/>
      <c r="B224" s="90"/>
      <c r="C224" s="89"/>
      <c r="D224" s="89"/>
      <c r="E224" s="89"/>
      <c r="F224" s="89"/>
      <c r="G224" s="89"/>
      <c r="H224" s="89"/>
      <c r="I224" s="89"/>
    </row>
    <row r="225" spans="1:9" s="82" customFormat="1" ht="14.25" x14ac:dyDescent="0.2">
      <c r="A225" s="89"/>
      <c r="B225" s="90"/>
      <c r="C225" s="89"/>
      <c r="D225" s="89"/>
      <c r="E225" s="89"/>
      <c r="F225" s="89"/>
      <c r="G225" s="89"/>
      <c r="H225" s="89"/>
      <c r="I225" s="89"/>
    </row>
    <row r="226" spans="1:9" s="82" customFormat="1" ht="14.25" x14ac:dyDescent="0.2">
      <c r="A226" s="89"/>
      <c r="B226" s="90"/>
      <c r="C226" s="89"/>
      <c r="D226" s="89"/>
      <c r="E226" s="89"/>
      <c r="F226" s="89"/>
      <c r="G226" s="89"/>
      <c r="H226" s="89"/>
      <c r="I226" s="89"/>
    </row>
    <row r="227" spans="1:9" s="82" customFormat="1" ht="14.25" x14ac:dyDescent="0.2">
      <c r="A227" s="89"/>
      <c r="B227" s="90"/>
      <c r="C227" s="89"/>
      <c r="D227" s="89"/>
      <c r="E227" s="89"/>
      <c r="F227" s="89"/>
      <c r="G227" s="89"/>
      <c r="H227" s="89"/>
      <c r="I227" s="89"/>
    </row>
    <row r="228" spans="1:9" s="82" customFormat="1" ht="14.25" x14ac:dyDescent="0.2">
      <c r="A228" s="89"/>
      <c r="B228" s="90"/>
      <c r="C228" s="89"/>
      <c r="D228" s="89"/>
      <c r="E228" s="89"/>
      <c r="F228" s="89"/>
      <c r="G228" s="89"/>
      <c r="H228" s="89"/>
      <c r="I228" s="89"/>
    </row>
    <row r="229" spans="1:9" s="82" customFormat="1" ht="14.25" x14ac:dyDescent="0.2">
      <c r="A229" s="89"/>
      <c r="B229" s="90"/>
      <c r="C229" s="89"/>
      <c r="D229" s="89"/>
      <c r="E229" s="89"/>
      <c r="F229" s="89"/>
      <c r="G229" s="89"/>
      <c r="H229" s="89"/>
      <c r="I229" s="89"/>
    </row>
    <row r="230" spans="1:9" s="82" customFormat="1" ht="14.25" x14ac:dyDescent="0.2">
      <c r="A230" s="89"/>
      <c r="B230" s="90"/>
      <c r="C230" s="89"/>
      <c r="D230" s="89"/>
      <c r="E230" s="89"/>
      <c r="F230" s="89"/>
      <c r="G230" s="89"/>
      <c r="H230" s="89"/>
      <c r="I230" s="89"/>
    </row>
    <row r="231" spans="1:9" s="82" customFormat="1" ht="14.25" x14ac:dyDescent="0.2">
      <c r="A231" s="89"/>
      <c r="B231" s="90"/>
      <c r="C231" s="89"/>
      <c r="D231" s="89"/>
      <c r="E231" s="89"/>
      <c r="F231" s="89"/>
      <c r="G231" s="89"/>
      <c r="H231" s="89"/>
      <c r="I231" s="89"/>
    </row>
    <row r="232" spans="1:9" s="82" customFormat="1" ht="14.25" x14ac:dyDescent="0.2">
      <c r="A232" s="89"/>
      <c r="B232" s="90"/>
      <c r="C232" s="89"/>
      <c r="D232" s="89"/>
      <c r="E232" s="89"/>
      <c r="F232" s="89"/>
      <c r="G232" s="89"/>
      <c r="H232" s="89"/>
      <c r="I232" s="89"/>
    </row>
    <row r="233" spans="1:9" s="82" customFormat="1" ht="14.25" x14ac:dyDescent="0.2">
      <c r="A233" s="89"/>
      <c r="B233" s="90"/>
      <c r="C233" s="89"/>
      <c r="D233" s="89"/>
      <c r="E233" s="89"/>
      <c r="F233" s="89"/>
      <c r="G233" s="89"/>
      <c r="H233" s="89"/>
      <c r="I233" s="89"/>
    </row>
    <row r="234" spans="1:9" s="82" customFormat="1" ht="14.25" x14ac:dyDescent="0.2">
      <c r="A234" s="89"/>
      <c r="B234" s="90"/>
      <c r="C234" s="89"/>
      <c r="D234" s="89"/>
      <c r="E234" s="89"/>
      <c r="F234" s="89"/>
      <c r="G234" s="89"/>
      <c r="H234" s="89"/>
      <c r="I234" s="89"/>
    </row>
    <row r="235" spans="1:9" s="82" customFormat="1" ht="14.25" x14ac:dyDescent="0.2">
      <c r="A235" s="89"/>
      <c r="B235" s="90"/>
      <c r="C235" s="89"/>
      <c r="D235" s="89"/>
      <c r="E235" s="89"/>
      <c r="F235" s="89"/>
      <c r="G235" s="89"/>
      <c r="H235" s="89"/>
      <c r="I235" s="89"/>
    </row>
    <row r="236" spans="1:9" s="82" customFormat="1" ht="14.25" x14ac:dyDescent="0.2">
      <c r="A236" s="89"/>
      <c r="B236" s="90"/>
      <c r="C236" s="89"/>
      <c r="D236" s="89"/>
      <c r="E236" s="89"/>
      <c r="F236" s="89"/>
      <c r="G236" s="89"/>
      <c r="H236" s="89"/>
      <c r="I236" s="89"/>
    </row>
    <row r="237" spans="1:9" s="82" customFormat="1" ht="14.25" x14ac:dyDescent="0.2">
      <c r="A237" s="89"/>
      <c r="B237" s="90"/>
      <c r="C237" s="89"/>
      <c r="D237" s="89"/>
      <c r="E237" s="89"/>
      <c r="F237" s="89"/>
      <c r="G237" s="89"/>
      <c r="H237" s="89"/>
      <c r="I237" s="89"/>
    </row>
    <row r="238" spans="1:9" s="82" customFormat="1" ht="14.25" x14ac:dyDescent="0.2">
      <c r="A238" s="89"/>
      <c r="B238" s="90"/>
      <c r="C238" s="89"/>
      <c r="D238" s="89"/>
      <c r="E238" s="89"/>
      <c r="F238" s="89"/>
      <c r="G238" s="89"/>
      <c r="H238" s="89"/>
      <c r="I238" s="89"/>
    </row>
    <row r="239" spans="1:9" s="82" customFormat="1" ht="14.25" x14ac:dyDescent="0.2">
      <c r="A239" s="89"/>
      <c r="B239" s="90"/>
      <c r="C239" s="89"/>
      <c r="D239" s="89"/>
      <c r="E239" s="89"/>
      <c r="F239" s="89"/>
      <c r="G239" s="89"/>
      <c r="H239" s="89"/>
      <c r="I239" s="89"/>
    </row>
    <row r="240" spans="1:9" s="82" customFormat="1" ht="14.25" x14ac:dyDescent="0.2">
      <c r="A240" s="89"/>
      <c r="B240" s="90"/>
      <c r="C240" s="89"/>
      <c r="D240" s="89"/>
      <c r="E240" s="89"/>
      <c r="F240" s="89"/>
      <c r="G240" s="89"/>
      <c r="H240" s="89"/>
      <c r="I240" s="89"/>
    </row>
    <row r="241" spans="1:9" s="82" customFormat="1" ht="14.25" x14ac:dyDescent="0.2">
      <c r="A241" s="89"/>
      <c r="B241" s="90"/>
      <c r="C241" s="89"/>
      <c r="D241" s="89"/>
      <c r="E241" s="89"/>
      <c r="F241" s="89"/>
      <c r="G241" s="89"/>
      <c r="H241" s="89"/>
      <c r="I241" s="89"/>
    </row>
    <row r="242" spans="1:9" s="82" customFormat="1" ht="14.25" x14ac:dyDescent="0.2">
      <c r="A242" s="89"/>
      <c r="B242" s="90"/>
      <c r="C242" s="89"/>
      <c r="D242" s="89"/>
      <c r="E242" s="89"/>
      <c r="F242" s="89"/>
      <c r="G242" s="89"/>
      <c r="H242" s="89"/>
      <c r="I242" s="89"/>
    </row>
    <row r="243" spans="1:9" s="82" customFormat="1" ht="14.25" x14ac:dyDescent="0.2">
      <c r="A243" s="89"/>
      <c r="B243" s="90"/>
      <c r="C243" s="89"/>
      <c r="D243" s="89"/>
      <c r="E243" s="89"/>
      <c r="F243" s="89"/>
      <c r="G243" s="89"/>
      <c r="H243" s="89"/>
      <c r="I243" s="89"/>
    </row>
    <row r="244" spans="1:9" s="82" customFormat="1" ht="14.25" x14ac:dyDescent="0.2">
      <c r="A244" s="89"/>
      <c r="B244" s="90"/>
      <c r="C244" s="89"/>
      <c r="D244" s="89"/>
      <c r="E244" s="89"/>
      <c r="F244" s="89"/>
      <c r="G244" s="89"/>
      <c r="H244" s="89"/>
      <c r="I244" s="89"/>
    </row>
    <row r="245" spans="1:9" s="82" customFormat="1" ht="14.25" x14ac:dyDescent="0.2">
      <c r="A245" s="89"/>
      <c r="B245" s="90"/>
      <c r="C245" s="89"/>
      <c r="D245" s="89"/>
      <c r="E245" s="89"/>
      <c r="F245" s="89"/>
      <c r="G245" s="89"/>
      <c r="H245" s="89"/>
      <c r="I245" s="89"/>
    </row>
    <row r="246" spans="1:9" s="82" customFormat="1" ht="14.25" x14ac:dyDescent="0.2">
      <c r="A246" s="89"/>
      <c r="B246" s="90"/>
      <c r="C246" s="89"/>
      <c r="D246" s="89"/>
      <c r="E246" s="89"/>
      <c r="F246" s="89"/>
      <c r="G246" s="89"/>
      <c r="H246" s="89"/>
      <c r="I246" s="89"/>
    </row>
    <row r="247" spans="1:9" s="82" customFormat="1" ht="14.25" x14ac:dyDescent="0.2">
      <c r="A247" s="89"/>
      <c r="B247" s="90"/>
      <c r="C247" s="89"/>
      <c r="D247" s="89"/>
      <c r="E247" s="89"/>
      <c r="F247" s="89"/>
      <c r="G247" s="89"/>
      <c r="H247" s="89"/>
      <c r="I247" s="89"/>
    </row>
    <row r="248" spans="1:9" s="82" customFormat="1" ht="14.25" x14ac:dyDescent="0.2">
      <c r="A248" s="89"/>
      <c r="B248" s="90"/>
      <c r="C248" s="89"/>
      <c r="D248" s="89"/>
      <c r="E248" s="89"/>
      <c r="F248" s="89"/>
      <c r="G248" s="89"/>
      <c r="H248" s="89"/>
      <c r="I248" s="89"/>
    </row>
    <row r="249" spans="1:9" s="82" customFormat="1" ht="14.25" x14ac:dyDescent="0.2">
      <c r="A249" s="89"/>
      <c r="B249" s="90"/>
      <c r="C249" s="89"/>
      <c r="D249" s="89"/>
      <c r="E249" s="89"/>
      <c r="F249" s="89"/>
      <c r="G249" s="89"/>
      <c r="H249" s="89"/>
      <c r="I249" s="89"/>
    </row>
    <row r="250" spans="1:9" s="82" customFormat="1" ht="14.25" x14ac:dyDescent="0.2">
      <c r="A250" s="89"/>
      <c r="B250" s="90"/>
      <c r="C250" s="89"/>
      <c r="D250" s="89"/>
      <c r="E250" s="89"/>
      <c r="F250" s="89"/>
      <c r="G250" s="89"/>
      <c r="H250" s="89"/>
      <c r="I250" s="89"/>
    </row>
    <row r="251" spans="1:9" s="82" customFormat="1" ht="14.25" x14ac:dyDescent="0.2">
      <c r="A251" s="89"/>
      <c r="B251" s="90"/>
      <c r="C251" s="89"/>
      <c r="D251" s="89"/>
      <c r="E251" s="89"/>
      <c r="F251" s="89"/>
      <c r="G251" s="89"/>
      <c r="H251" s="89"/>
      <c r="I251" s="89"/>
    </row>
    <row r="252" spans="1:9" s="82" customFormat="1" ht="14.25" x14ac:dyDescent="0.2">
      <c r="A252" s="89"/>
      <c r="B252" s="90"/>
      <c r="C252" s="89"/>
      <c r="D252" s="89"/>
      <c r="E252" s="89"/>
      <c r="F252" s="89"/>
      <c r="G252" s="89"/>
      <c r="H252" s="89"/>
      <c r="I252" s="89"/>
    </row>
    <row r="253" spans="1:9" s="82" customFormat="1" ht="14.25" x14ac:dyDescent="0.2">
      <c r="A253" s="89"/>
      <c r="B253" s="90"/>
      <c r="C253" s="89"/>
      <c r="D253" s="89"/>
      <c r="E253" s="89"/>
      <c r="F253" s="89"/>
      <c r="G253" s="89"/>
      <c r="H253" s="89"/>
      <c r="I253" s="89"/>
    </row>
    <row r="254" spans="1:9" s="82" customFormat="1" ht="14.25" x14ac:dyDescent="0.2">
      <c r="A254" s="89"/>
      <c r="B254" s="90"/>
      <c r="C254" s="89"/>
      <c r="D254" s="89"/>
      <c r="E254" s="89"/>
      <c r="F254" s="89"/>
      <c r="G254" s="89"/>
      <c r="H254" s="89"/>
      <c r="I254" s="89"/>
    </row>
    <row r="255" spans="1:9" s="82" customFormat="1" ht="14.25" x14ac:dyDescent="0.2">
      <c r="A255" s="89"/>
      <c r="B255" s="90"/>
      <c r="C255" s="89"/>
      <c r="D255" s="89"/>
      <c r="E255" s="89"/>
      <c r="F255" s="89"/>
      <c r="G255" s="89"/>
      <c r="H255" s="89"/>
      <c r="I255" s="89"/>
    </row>
    <row r="256" spans="1:9" s="82" customFormat="1" ht="14.25" x14ac:dyDescent="0.2">
      <c r="A256" s="89"/>
      <c r="B256" s="90"/>
      <c r="C256" s="89"/>
      <c r="D256" s="89"/>
      <c r="E256" s="89"/>
      <c r="F256" s="89"/>
      <c r="G256" s="89"/>
      <c r="H256" s="89"/>
      <c r="I256" s="89"/>
    </row>
    <row r="257" spans="1:9" s="82" customFormat="1" ht="14.25" x14ac:dyDescent="0.2">
      <c r="A257" s="89"/>
      <c r="B257" s="90"/>
      <c r="C257" s="89"/>
      <c r="D257" s="89"/>
      <c r="E257" s="89"/>
      <c r="F257" s="89"/>
      <c r="G257" s="89"/>
      <c r="H257" s="89"/>
      <c r="I257" s="89"/>
    </row>
    <row r="258" spans="1:9" s="82" customFormat="1" ht="14.25" x14ac:dyDescent="0.2">
      <c r="A258" s="89"/>
      <c r="B258" s="90"/>
      <c r="C258" s="89"/>
      <c r="D258" s="89"/>
      <c r="E258" s="89"/>
      <c r="F258" s="89"/>
      <c r="G258" s="89"/>
      <c r="H258" s="89"/>
      <c r="I258" s="89"/>
    </row>
    <row r="259" spans="1:9" s="82" customFormat="1" ht="14.25" x14ac:dyDescent="0.2">
      <c r="A259" s="89"/>
      <c r="B259" s="90"/>
      <c r="C259" s="89"/>
      <c r="D259" s="89"/>
      <c r="E259" s="89"/>
      <c r="F259" s="89"/>
      <c r="G259" s="89"/>
      <c r="H259" s="89"/>
      <c r="I259" s="89"/>
    </row>
    <row r="260" spans="1:9" s="82" customFormat="1" ht="14.25" x14ac:dyDescent="0.2">
      <c r="A260" s="89"/>
      <c r="B260" s="90"/>
      <c r="C260" s="89"/>
      <c r="D260" s="89"/>
      <c r="E260" s="89"/>
      <c r="F260" s="89"/>
      <c r="G260" s="89"/>
      <c r="H260" s="89"/>
      <c r="I260" s="89"/>
    </row>
    <row r="261" spans="1:9" s="82" customFormat="1" ht="14.25" x14ac:dyDescent="0.2">
      <c r="A261" s="89"/>
      <c r="B261" s="90"/>
      <c r="C261" s="89"/>
      <c r="D261" s="89"/>
      <c r="E261" s="89"/>
      <c r="F261" s="89"/>
      <c r="G261" s="89"/>
      <c r="H261" s="89"/>
      <c r="I261" s="89"/>
    </row>
    <row r="262" spans="1:9" s="82" customFormat="1" ht="14.25" x14ac:dyDescent="0.2">
      <c r="A262" s="89"/>
      <c r="B262" s="90"/>
      <c r="C262" s="89"/>
      <c r="D262" s="89"/>
      <c r="E262" s="89"/>
      <c r="F262" s="89"/>
      <c r="G262" s="89"/>
      <c r="H262" s="89"/>
      <c r="I262" s="89"/>
    </row>
    <row r="263" spans="1:9" s="82" customFormat="1" ht="14.25" x14ac:dyDescent="0.2">
      <c r="A263" s="89"/>
      <c r="B263" s="90"/>
      <c r="C263" s="89"/>
      <c r="D263" s="89"/>
      <c r="E263" s="89"/>
      <c r="F263" s="89"/>
      <c r="G263" s="89"/>
      <c r="H263" s="89"/>
      <c r="I263" s="89"/>
    </row>
    <row r="264" spans="1:9" s="82" customFormat="1" ht="14.25" x14ac:dyDescent="0.2">
      <c r="A264" s="89"/>
      <c r="B264" s="90"/>
      <c r="C264" s="89"/>
      <c r="D264" s="89"/>
      <c r="E264" s="89"/>
      <c r="F264" s="89"/>
      <c r="G264" s="89"/>
      <c r="H264" s="89"/>
      <c r="I264" s="89"/>
    </row>
    <row r="265" spans="1:9" s="82" customFormat="1" ht="14.25" x14ac:dyDescent="0.2">
      <c r="A265" s="89"/>
      <c r="B265" s="90"/>
      <c r="C265" s="89"/>
      <c r="D265" s="89"/>
      <c r="E265" s="89"/>
      <c r="F265" s="89"/>
      <c r="G265" s="89"/>
      <c r="H265" s="89"/>
      <c r="I265" s="89"/>
    </row>
    <row r="266" spans="1:9" s="82" customFormat="1" ht="14.25" x14ac:dyDescent="0.2">
      <c r="A266" s="89"/>
      <c r="B266" s="90"/>
      <c r="C266" s="89"/>
      <c r="D266" s="89"/>
      <c r="E266" s="89"/>
      <c r="F266" s="89"/>
      <c r="G266" s="89"/>
      <c r="H266" s="89"/>
      <c r="I266" s="89"/>
    </row>
    <row r="267" spans="1:9" s="82" customFormat="1" ht="14.25" x14ac:dyDescent="0.2">
      <c r="A267" s="89"/>
      <c r="B267" s="90"/>
      <c r="C267" s="89"/>
      <c r="D267" s="89"/>
      <c r="E267" s="89"/>
      <c r="F267" s="89"/>
      <c r="G267" s="89"/>
      <c r="H267" s="89"/>
      <c r="I267" s="89"/>
    </row>
    <row r="268" spans="1:9" s="82" customFormat="1" ht="14.25" x14ac:dyDescent="0.2">
      <c r="A268" s="89"/>
      <c r="B268" s="90"/>
      <c r="C268" s="89"/>
      <c r="D268" s="89"/>
      <c r="E268" s="89"/>
      <c r="F268" s="89"/>
      <c r="G268" s="89"/>
      <c r="H268" s="89"/>
      <c r="I268" s="89"/>
    </row>
    <row r="269" spans="1:9" s="82" customFormat="1" ht="14.25" x14ac:dyDescent="0.2">
      <c r="A269" s="89"/>
      <c r="B269" s="90"/>
      <c r="C269" s="89"/>
      <c r="D269" s="89"/>
      <c r="E269" s="89"/>
      <c r="F269" s="89"/>
      <c r="G269" s="89"/>
      <c r="H269" s="89"/>
      <c r="I269" s="89"/>
    </row>
    <row r="270" spans="1:9" s="82" customFormat="1" ht="14.25" x14ac:dyDescent="0.2">
      <c r="A270" s="89"/>
      <c r="B270" s="90"/>
      <c r="C270" s="89"/>
      <c r="D270" s="89"/>
      <c r="E270" s="89"/>
      <c r="F270" s="89"/>
      <c r="G270" s="89"/>
      <c r="H270" s="89"/>
      <c r="I270" s="89"/>
    </row>
    <row r="271" spans="1:9" s="82" customFormat="1" ht="14.25" x14ac:dyDescent="0.2">
      <c r="A271" s="89"/>
      <c r="B271" s="90"/>
      <c r="C271" s="89"/>
      <c r="D271" s="89"/>
      <c r="E271" s="89"/>
      <c r="F271" s="89"/>
      <c r="G271" s="89"/>
      <c r="H271" s="89"/>
      <c r="I271" s="89"/>
    </row>
    <row r="272" spans="1:9" s="82" customFormat="1" ht="14.25" x14ac:dyDescent="0.2">
      <c r="A272" s="89"/>
      <c r="B272" s="90"/>
      <c r="C272" s="89"/>
      <c r="D272" s="89"/>
      <c r="E272" s="89"/>
      <c r="F272" s="89"/>
      <c r="G272" s="89"/>
      <c r="H272" s="89"/>
      <c r="I272" s="89"/>
    </row>
    <row r="273" spans="1:9" s="82" customFormat="1" ht="14.25" x14ac:dyDescent="0.2">
      <c r="A273" s="89"/>
      <c r="B273" s="90"/>
      <c r="C273" s="89"/>
      <c r="D273" s="89"/>
      <c r="E273" s="89"/>
      <c r="F273" s="89"/>
      <c r="G273" s="89"/>
      <c r="H273" s="89"/>
      <c r="I273" s="89"/>
    </row>
    <row r="274" spans="1:9" s="82" customFormat="1" ht="14.25" x14ac:dyDescent="0.2">
      <c r="A274" s="89"/>
      <c r="B274" s="90"/>
      <c r="C274" s="89"/>
      <c r="D274" s="89"/>
      <c r="E274" s="89"/>
      <c r="F274" s="89"/>
      <c r="G274" s="89"/>
      <c r="H274" s="89"/>
      <c r="I274" s="89"/>
    </row>
    <row r="275" spans="1:9" s="82" customFormat="1" ht="14.25" x14ac:dyDescent="0.2">
      <c r="A275" s="89"/>
      <c r="B275" s="90"/>
      <c r="C275" s="89"/>
      <c r="D275" s="89"/>
      <c r="E275" s="89"/>
      <c r="F275" s="89"/>
      <c r="G275" s="89"/>
      <c r="H275" s="89"/>
      <c r="I275" s="89"/>
    </row>
    <row r="276" spans="1:9" s="82" customFormat="1" ht="14.25" x14ac:dyDescent="0.2">
      <c r="A276" s="89"/>
      <c r="B276" s="90"/>
      <c r="C276" s="89"/>
      <c r="D276" s="89"/>
      <c r="E276" s="89"/>
      <c r="F276" s="89"/>
      <c r="G276" s="89"/>
      <c r="H276" s="89"/>
      <c r="I276" s="89"/>
    </row>
    <row r="277" spans="1:9" s="82" customFormat="1" ht="14.25" x14ac:dyDescent="0.2">
      <c r="A277" s="89"/>
      <c r="B277" s="90"/>
      <c r="C277" s="89"/>
      <c r="D277" s="89"/>
      <c r="E277" s="89"/>
      <c r="F277" s="89"/>
      <c r="G277" s="89"/>
      <c r="H277" s="89"/>
      <c r="I277" s="89"/>
    </row>
    <row r="278" spans="1:9" s="82" customFormat="1" ht="14.25" x14ac:dyDescent="0.2">
      <c r="A278" s="89"/>
      <c r="B278" s="90"/>
      <c r="C278" s="89"/>
      <c r="D278" s="89"/>
      <c r="E278" s="89"/>
      <c r="F278" s="89"/>
      <c r="G278" s="89"/>
      <c r="H278" s="89"/>
      <c r="I278" s="89"/>
    </row>
    <row r="279" spans="1:9" s="82" customFormat="1" ht="14.25" x14ac:dyDescent="0.2">
      <c r="A279" s="89"/>
      <c r="B279" s="90"/>
      <c r="C279" s="89"/>
      <c r="D279" s="89"/>
      <c r="E279" s="89"/>
      <c r="F279" s="89"/>
      <c r="G279" s="89"/>
      <c r="H279" s="89"/>
      <c r="I279" s="89"/>
    </row>
    <row r="280" spans="1:9" s="82" customFormat="1" ht="14.25" x14ac:dyDescent="0.2">
      <c r="A280" s="89"/>
      <c r="B280" s="90"/>
      <c r="C280" s="89"/>
      <c r="D280" s="89"/>
      <c r="E280" s="89"/>
      <c r="F280" s="89"/>
      <c r="G280" s="89"/>
      <c r="H280" s="89"/>
      <c r="I280" s="89"/>
    </row>
    <row r="281" spans="1:9" s="82" customFormat="1" ht="14.25" x14ac:dyDescent="0.2">
      <c r="A281" s="89"/>
      <c r="B281" s="90"/>
      <c r="C281" s="89"/>
      <c r="D281" s="89"/>
      <c r="E281" s="89"/>
      <c r="F281" s="89"/>
      <c r="G281" s="89"/>
      <c r="H281" s="89"/>
      <c r="I281" s="89"/>
    </row>
    <row r="282" spans="1:9" s="82" customFormat="1" ht="14.25" x14ac:dyDescent="0.2">
      <c r="A282" s="89"/>
      <c r="B282" s="90"/>
      <c r="C282" s="89"/>
      <c r="D282" s="89"/>
      <c r="E282" s="89"/>
      <c r="F282" s="89"/>
      <c r="G282" s="89"/>
      <c r="H282" s="89"/>
      <c r="I282" s="89"/>
    </row>
    <row r="283" spans="1:9" s="82" customFormat="1" ht="14.25" x14ac:dyDescent="0.2">
      <c r="A283" s="89"/>
      <c r="B283" s="90"/>
      <c r="C283" s="89"/>
      <c r="D283" s="89"/>
      <c r="E283" s="89"/>
      <c r="F283" s="89"/>
      <c r="G283" s="89"/>
      <c r="H283" s="89"/>
      <c r="I283" s="89"/>
    </row>
    <row r="284" spans="1:9" s="82" customFormat="1" ht="14.25" x14ac:dyDescent="0.2">
      <c r="A284" s="89"/>
      <c r="B284" s="90"/>
      <c r="C284" s="89"/>
      <c r="D284" s="89"/>
      <c r="E284" s="89"/>
      <c r="F284" s="89"/>
      <c r="G284" s="89"/>
      <c r="H284" s="89"/>
      <c r="I284" s="89"/>
    </row>
    <row r="285" spans="1:9" s="82" customFormat="1" ht="14.25" x14ac:dyDescent="0.2">
      <c r="A285" s="89"/>
      <c r="B285" s="90"/>
      <c r="C285" s="89"/>
      <c r="D285" s="89"/>
      <c r="E285" s="89"/>
      <c r="F285" s="89"/>
      <c r="G285" s="89"/>
      <c r="H285" s="89"/>
      <c r="I285" s="89"/>
    </row>
    <row r="286" spans="1:9" s="82" customFormat="1" ht="14.25" x14ac:dyDescent="0.2">
      <c r="A286" s="89"/>
      <c r="B286" s="90"/>
      <c r="C286" s="89"/>
      <c r="D286" s="89"/>
      <c r="E286" s="89"/>
      <c r="F286" s="89"/>
      <c r="G286" s="89"/>
      <c r="H286" s="89"/>
      <c r="I286" s="89"/>
    </row>
    <row r="287" spans="1:9" s="82" customFormat="1" ht="14.25" x14ac:dyDescent="0.2">
      <c r="A287" s="89"/>
      <c r="B287" s="90"/>
      <c r="C287" s="89"/>
      <c r="D287" s="89"/>
      <c r="E287" s="89"/>
      <c r="F287" s="89"/>
      <c r="G287" s="89"/>
      <c r="H287" s="89"/>
      <c r="I287" s="89"/>
    </row>
    <row r="288" spans="1:9" s="82" customFormat="1" ht="14.25" x14ac:dyDescent="0.2">
      <c r="A288" s="89"/>
      <c r="B288" s="90"/>
      <c r="C288" s="89"/>
      <c r="D288" s="89"/>
      <c r="E288" s="89"/>
      <c r="F288" s="89"/>
      <c r="G288" s="89"/>
      <c r="H288" s="89"/>
      <c r="I288" s="89"/>
    </row>
    <row r="289" spans="1:9" s="82" customFormat="1" ht="14.25" x14ac:dyDescent="0.2">
      <c r="A289" s="89"/>
      <c r="B289" s="90"/>
      <c r="C289" s="89"/>
      <c r="D289" s="89"/>
      <c r="E289" s="89"/>
      <c r="F289" s="89"/>
      <c r="G289" s="89"/>
      <c r="H289" s="89"/>
      <c r="I289" s="89"/>
    </row>
    <row r="290" spans="1:9" s="82" customFormat="1" ht="14.25" x14ac:dyDescent="0.2">
      <c r="A290" s="89"/>
      <c r="B290" s="90"/>
      <c r="C290" s="89"/>
      <c r="D290" s="89"/>
      <c r="E290" s="89"/>
      <c r="F290" s="89"/>
      <c r="G290" s="89"/>
      <c r="H290" s="89"/>
      <c r="I290" s="89"/>
    </row>
    <row r="291" spans="1:9" s="82" customFormat="1" ht="14.25" x14ac:dyDescent="0.2">
      <c r="A291" s="89"/>
      <c r="B291" s="90"/>
      <c r="C291" s="89"/>
      <c r="D291" s="89"/>
      <c r="E291" s="89"/>
      <c r="F291" s="89"/>
      <c r="G291" s="89"/>
      <c r="H291" s="89"/>
      <c r="I291" s="89"/>
    </row>
    <row r="292" spans="1:9" s="82" customFormat="1" ht="14.25" x14ac:dyDescent="0.2">
      <c r="A292" s="89"/>
      <c r="B292" s="90"/>
      <c r="C292" s="89"/>
      <c r="D292" s="89"/>
      <c r="E292" s="89"/>
      <c r="F292" s="89"/>
      <c r="G292" s="89"/>
      <c r="H292" s="89"/>
      <c r="I292" s="89"/>
    </row>
    <row r="293" spans="1:9" s="82" customFormat="1" ht="14.25" x14ac:dyDescent="0.2">
      <c r="A293" s="89"/>
      <c r="B293" s="90"/>
      <c r="C293" s="89"/>
      <c r="D293" s="89"/>
      <c r="E293" s="89"/>
      <c r="F293" s="89"/>
      <c r="G293" s="89"/>
      <c r="H293" s="89"/>
      <c r="I293" s="89"/>
    </row>
    <row r="294" spans="1:9" s="82" customFormat="1" ht="14.25" x14ac:dyDescent="0.2">
      <c r="A294" s="89"/>
      <c r="B294" s="90"/>
      <c r="C294" s="89"/>
      <c r="D294" s="89"/>
      <c r="E294" s="89"/>
      <c r="F294" s="89"/>
      <c r="G294" s="89"/>
      <c r="H294" s="89"/>
      <c r="I294" s="89"/>
    </row>
    <row r="295" spans="1:9" s="82" customFormat="1" ht="14.25" x14ac:dyDescent="0.2">
      <c r="A295" s="89"/>
      <c r="B295" s="90"/>
      <c r="C295" s="89"/>
      <c r="D295" s="89"/>
      <c r="E295" s="89"/>
      <c r="F295" s="89"/>
      <c r="G295" s="89"/>
      <c r="H295" s="89"/>
      <c r="I295" s="89"/>
    </row>
    <row r="296" spans="1:9" s="82" customFormat="1" ht="14.25" x14ac:dyDescent="0.2">
      <c r="A296" s="89"/>
      <c r="B296" s="90"/>
      <c r="C296" s="89"/>
      <c r="D296" s="89"/>
      <c r="E296" s="89"/>
      <c r="F296" s="89"/>
      <c r="G296" s="89"/>
      <c r="H296" s="89"/>
      <c r="I296" s="89"/>
    </row>
    <row r="297" spans="1:9" s="82" customFormat="1" ht="14.25" x14ac:dyDescent="0.2">
      <c r="A297" s="89"/>
      <c r="B297" s="90"/>
      <c r="C297" s="89"/>
      <c r="D297" s="89"/>
      <c r="E297" s="89"/>
      <c r="F297" s="89"/>
      <c r="G297" s="89"/>
      <c r="H297" s="89"/>
      <c r="I297" s="89"/>
    </row>
    <row r="298" spans="1:9" s="82" customFormat="1" ht="14.25" x14ac:dyDescent="0.2">
      <c r="A298" s="89"/>
      <c r="B298" s="90"/>
      <c r="C298" s="89"/>
      <c r="D298" s="89"/>
      <c r="E298" s="89"/>
      <c r="F298" s="89"/>
      <c r="G298" s="89"/>
      <c r="H298" s="89"/>
      <c r="I298" s="89"/>
    </row>
    <row r="299" spans="1:9" s="82" customFormat="1" ht="14.25" x14ac:dyDescent="0.2">
      <c r="A299" s="89"/>
      <c r="B299" s="90"/>
      <c r="C299" s="89"/>
      <c r="D299" s="89"/>
      <c r="E299" s="89"/>
      <c r="F299" s="89"/>
      <c r="G299" s="89"/>
      <c r="H299" s="89"/>
      <c r="I299" s="89"/>
    </row>
    <row r="300" spans="1:9" s="82" customFormat="1" ht="14.25" x14ac:dyDescent="0.2">
      <c r="A300" s="89"/>
      <c r="B300" s="90"/>
      <c r="C300" s="89"/>
      <c r="D300" s="89"/>
      <c r="E300" s="89"/>
      <c r="F300" s="89"/>
      <c r="G300" s="89"/>
      <c r="H300" s="89"/>
      <c r="I300" s="89"/>
    </row>
    <row r="301" spans="1:9" s="82" customFormat="1" ht="14.25" x14ac:dyDescent="0.2">
      <c r="A301" s="89"/>
      <c r="B301" s="90"/>
      <c r="C301" s="89"/>
      <c r="D301" s="89"/>
      <c r="E301" s="89"/>
      <c r="F301" s="89"/>
      <c r="G301" s="89"/>
      <c r="H301" s="89"/>
      <c r="I301" s="89"/>
    </row>
    <row r="302" spans="1:9" s="82" customFormat="1" ht="14.25" x14ac:dyDescent="0.2">
      <c r="A302" s="89"/>
      <c r="B302" s="90"/>
      <c r="C302" s="89"/>
      <c r="D302" s="89"/>
      <c r="E302" s="89"/>
      <c r="F302" s="89"/>
      <c r="G302" s="89"/>
      <c r="H302" s="89"/>
      <c r="I302" s="89"/>
    </row>
    <row r="303" spans="1:9" s="82" customFormat="1" ht="14.25" x14ac:dyDescent="0.2">
      <c r="A303" s="89"/>
      <c r="B303" s="90"/>
      <c r="C303" s="89"/>
      <c r="D303" s="89"/>
      <c r="E303" s="89"/>
      <c r="F303" s="89"/>
      <c r="G303" s="89"/>
      <c r="H303" s="89"/>
      <c r="I303" s="89"/>
    </row>
    <row r="304" spans="1:9" s="82" customFormat="1" ht="14.25" x14ac:dyDescent="0.2">
      <c r="A304" s="89"/>
      <c r="B304" s="90"/>
      <c r="C304" s="89"/>
      <c r="D304" s="89"/>
      <c r="E304" s="89"/>
      <c r="F304" s="89"/>
      <c r="G304" s="89"/>
      <c r="H304" s="89"/>
      <c r="I304" s="89"/>
    </row>
    <row r="305" spans="1:9" s="82" customFormat="1" ht="14.25" x14ac:dyDescent="0.2">
      <c r="A305" s="89"/>
      <c r="B305" s="90"/>
      <c r="C305" s="89"/>
      <c r="D305" s="89"/>
      <c r="E305" s="89"/>
      <c r="F305" s="89"/>
      <c r="G305" s="89"/>
      <c r="H305" s="89"/>
      <c r="I305" s="89"/>
    </row>
    <row r="306" spans="1:9" s="82" customFormat="1" ht="14.25" x14ac:dyDescent="0.2">
      <c r="A306" s="89"/>
      <c r="B306" s="90"/>
      <c r="C306" s="89"/>
      <c r="D306" s="89"/>
      <c r="E306" s="89"/>
      <c r="F306" s="89"/>
      <c r="G306" s="89"/>
      <c r="H306" s="89"/>
      <c r="I306" s="89"/>
    </row>
    <row r="307" spans="1:9" s="82" customFormat="1" ht="14.25" x14ac:dyDescent="0.2">
      <c r="A307" s="89"/>
      <c r="B307" s="90"/>
      <c r="C307" s="89"/>
      <c r="D307" s="89"/>
      <c r="E307" s="89"/>
      <c r="F307" s="89"/>
      <c r="G307" s="89"/>
      <c r="H307" s="89"/>
      <c r="I307" s="89"/>
    </row>
    <row r="308" spans="1:9" s="82" customFormat="1" ht="14.25" x14ac:dyDescent="0.2">
      <c r="A308" s="89"/>
      <c r="B308" s="90"/>
      <c r="C308" s="89"/>
      <c r="D308" s="89"/>
      <c r="E308" s="89"/>
      <c r="F308" s="89"/>
      <c r="G308" s="89"/>
      <c r="H308" s="89"/>
      <c r="I308" s="89"/>
    </row>
    <row r="309" spans="1:9" s="82" customFormat="1" ht="14.25" x14ac:dyDescent="0.2">
      <c r="A309" s="89"/>
      <c r="B309" s="90"/>
      <c r="C309" s="89"/>
      <c r="D309" s="89"/>
      <c r="E309" s="89"/>
      <c r="F309" s="89"/>
      <c r="G309" s="89"/>
      <c r="H309" s="89"/>
      <c r="I309" s="89"/>
    </row>
    <row r="310" spans="1:9" s="82" customFormat="1" ht="14.25" x14ac:dyDescent="0.2">
      <c r="A310" s="89"/>
      <c r="B310" s="90"/>
      <c r="C310" s="89"/>
      <c r="D310" s="89"/>
      <c r="E310" s="89"/>
      <c r="F310" s="89"/>
      <c r="G310" s="89"/>
      <c r="H310" s="89"/>
      <c r="I310" s="89"/>
    </row>
    <row r="311" spans="1:9" s="82" customFormat="1" ht="14.25" x14ac:dyDescent="0.2">
      <c r="A311" s="89"/>
      <c r="B311" s="90"/>
      <c r="C311" s="89"/>
      <c r="D311" s="89"/>
      <c r="E311" s="89"/>
      <c r="F311" s="89"/>
      <c r="G311" s="89"/>
      <c r="H311" s="89"/>
      <c r="I311" s="89"/>
    </row>
    <row r="312" spans="1:9" s="82" customFormat="1" ht="14.25" x14ac:dyDescent="0.2">
      <c r="A312" s="89"/>
      <c r="B312" s="90"/>
      <c r="C312" s="89"/>
      <c r="D312" s="89"/>
      <c r="E312" s="89"/>
      <c r="F312" s="89"/>
      <c r="G312" s="89"/>
      <c r="H312" s="89"/>
      <c r="I312" s="89"/>
    </row>
    <row r="313" spans="1:9" s="82" customFormat="1" ht="14.25" x14ac:dyDescent="0.2">
      <c r="A313" s="89"/>
      <c r="B313" s="90"/>
      <c r="C313" s="89"/>
      <c r="D313" s="89"/>
      <c r="E313" s="89"/>
      <c r="F313" s="89"/>
      <c r="G313" s="89"/>
      <c r="H313" s="89"/>
      <c r="I313" s="89"/>
    </row>
    <row r="314" spans="1:9" s="82" customFormat="1" ht="14.25" x14ac:dyDescent="0.2">
      <c r="A314" s="89"/>
      <c r="B314" s="90"/>
      <c r="C314" s="89"/>
      <c r="D314" s="89"/>
      <c r="E314" s="89"/>
      <c r="F314" s="89"/>
      <c r="G314" s="89"/>
      <c r="H314" s="89"/>
      <c r="I314" s="89"/>
    </row>
    <row r="315" spans="1:9" s="82" customFormat="1" ht="14.25" x14ac:dyDescent="0.2">
      <c r="A315" s="89"/>
      <c r="B315" s="90"/>
      <c r="C315" s="89"/>
      <c r="D315" s="89"/>
      <c r="E315" s="89"/>
      <c r="F315" s="89"/>
      <c r="G315" s="89"/>
      <c r="H315" s="89"/>
      <c r="I315" s="89"/>
    </row>
    <row r="316" spans="1:9" s="82" customFormat="1" ht="14.25" x14ac:dyDescent="0.2">
      <c r="A316" s="89"/>
      <c r="B316" s="90"/>
      <c r="C316" s="89"/>
      <c r="D316" s="89"/>
      <c r="E316" s="89"/>
      <c r="F316" s="89"/>
      <c r="G316" s="89"/>
      <c r="H316" s="89"/>
      <c r="I316" s="89"/>
    </row>
    <row r="317" spans="1:9" s="82" customFormat="1" ht="14.25" x14ac:dyDescent="0.2">
      <c r="A317" s="89"/>
      <c r="B317" s="90"/>
      <c r="C317" s="89"/>
      <c r="D317" s="89"/>
      <c r="E317" s="89"/>
      <c r="F317" s="89"/>
      <c r="G317" s="89"/>
      <c r="H317" s="89"/>
      <c r="I317" s="89"/>
    </row>
    <row r="318" spans="1:9" s="82" customFormat="1" ht="14.25" x14ac:dyDescent="0.2">
      <c r="A318" s="89"/>
      <c r="B318" s="90"/>
      <c r="C318" s="89"/>
      <c r="D318" s="89"/>
      <c r="E318" s="89"/>
      <c r="F318" s="89"/>
      <c r="G318" s="89"/>
      <c r="H318" s="89"/>
      <c r="I318" s="89"/>
    </row>
    <row r="319" spans="1:9" s="82" customFormat="1" ht="14.25" x14ac:dyDescent="0.2">
      <c r="A319" s="89"/>
      <c r="B319" s="90"/>
      <c r="C319" s="89"/>
      <c r="D319" s="89"/>
      <c r="E319" s="89"/>
      <c r="F319" s="89"/>
      <c r="G319" s="89"/>
      <c r="H319" s="89"/>
      <c r="I319" s="89"/>
    </row>
    <row r="320" spans="1:9" s="82" customFormat="1" ht="14.25" x14ac:dyDescent="0.2">
      <c r="A320" s="89"/>
      <c r="B320" s="90"/>
      <c r="C320" s="89"/>
      <c r="D320" s="89"/>
      <c r="E320" s="89"/>
      <c r="F320" s="89"/>
      <c r="G320" s="89"/>
      <c r="H320" s="89"/>
      <c r="I320" s="89"/>
    </row>
    <row r="321" spans="1:9" s="82" customFormat="1" ht="14.25" x14ac:dyDescent="0.2">
      <c r="A321" s="89"/>
      <c r="B321" s="90"/>
      <c r="C321" s="89"/>
      <c r="D321" s="89"/>
      <c r="E321" s="89"/>
      <c r="F321" s="89"/>
      <c r="G321" s="89"/>
      <c r="H321" s="89"/>
      <c r="I321" s="89"/>
    </row>
    <row r="322" spans="1:9" s="82" customFormat="1" ht="14.25" x14ac:dyDescent="0.2">
      <c r="A322" s="89"/>
      <c r="B322" s="90"/>
      <c r="C322" s="89"/>
      <c r="D322" s="89"/>
      <c r="E322" s="89"/>
      <c r="F322" s="89"/>
      <c r="G322" s="89"/>
      <c r="H322" s="89"/>
      <c r="I322" s="89"/>
    </row>
    <row r="323" spans="1:9" s="82" customFormat="1" ht="14.25" x14ac:dyDescent="0.2">
      <c r="A323" s="89"/>
      <c r="B323" s="90"/>
      <c r="C323" s="89"/>
      <c r="D323" s="89"/>
      <c r="E323" s="89"/>
      <c r="F323" s="89"/>
      <c r="G323" s="89"/>
      <c r="H323" s="89"/>
      <c r="I323" s="89"/>
    </row>
    <row r="324" spans="1:9" s="82" customFormat="1" ht="14.25" x14ac:dyDescent="0.2">
      <c r="A324" s="89"/>
      <c r="B324" s="90"/>
      <c r="C324" s="89"/>
      <c r="D324" s="89"/>
      <c r="E324" s="89"/>
      <c r="F324" s="89"/>
      <c r="G324" s="89"/>
      <c r="H324" s="89"/>
      <c r="I324" s="89"/>
    </row>
    <row r="325" spans="1:9" s="82" customFormat="1" ht="14.25" x14ac:dyDescent="0.2">
      <c r="A325" s="89"/>
      <c r="B325" s="90"/>
      <c r="C325" s="89"/>
      <c r="D325" s="89"/>
      <c r="E325" s="89"/>
      <c r="F325" s="89"/>
      <c r="G325" s="89"/>
      <c r="H325" s="89"/>
      <c r="I325" s="89"/>
    </row>
    <row r="326" spans="1:9" s="82" customFormat="1" ht="14.25" x14ac:dyDescent="0.2">
      <c r="A326" s="89"/>
      <c r="B326" s="90"/>
      <c r="C326" s="89"/>
      <c r="D326" s="89"/>
      <c r="E326" s="89"/>
      <c r="F326" s="89"/>
      <c r="G326" s="89"/>
      <c r="H326" s="89"/>
      <c r="I326" s="89"/>
    </row>
    <row r="327" spans="1:9" s="82" customFormat="1" ht="14.25" x14ac:dyDescent="0.2">
      <c r="A327" s="89"/>
      <c r="B327" s="90"/>
      <c r="C327" s="89"/>
      <c r="D327" s="89"/>
      <c r="E327" s="89"/>
      <c r="F327" s="89"/>
      <c r="G327" s="89"/>
      <c r="H327" s="89"/>
      <c r="I327" s="89"/>
    </row>
    <row r="328" spans="1:9" s="82" customFormat="1" ht="14.25" x14ac:dyDescent="0.2">
      <c r="A328" s="89"/>
      <c r="B328" s="90"/>
      <c r="C328" s="89"/>
      <c r="D328" s="89"/>
      <c r="E328" s="89"/>
      <c r="F328" s="89"/>
      <c r="G328" s="89"/>
      <c r="H328" s="89"/>
      <c r="I328" s="89"/>
    </row>
    <row r="329" spans="1:9" s="82" customFormat="1" ht="14.25" x14ac:dyDescent="0.2">
      <c r="A329" s="89"/>
      <c r="B329" s="90"/>
      <c r="C329" s="89"/>
      <c r="D329" s="89"/>
      <c r="E329" s="89"/>
      <c r="F329" s="89"/>
      <c r="G329" s="89"/>
      <c r="H329" s="89"/>
      <c r="I329" s="89"/>
    </row>
    <row r="330" spans="1:9" s="82" customFormat="1" ht="14.25" x14ac:dyDescent="0.2">
      <c r="A330" s="89"/>
      <c r="B330" s="90"/>
      <c r="C330" s="89"/>
      <c r="D330" s="89"/>
      <c r="E330" s="89"/>
      <c r="F330" s="89"/>
      <c r="G330" s="89"/>
      <c r="H330" s="89"/>
      <c r="I330" s="89"/>
    </row>
    <row r="331" spans="1:9" s="82" customFormat="1" ht="14.25" x14ac:dyDescent="0.2">
      <c r="A331" s="89"/>
      <c r="B331" s="90"/>
      <c r="C331" s="89"/>
      <c r="D331" s="89"/>
      <c r="E331" s="89"/>
      <c r="F331" s="89"/>
      <c r="G331" s="89"/>
      <c r="H331" s="89"/>
      <c r="I331" s="89"/>
    </row>
    <row r="332" spans="1:9" s="82" customFormat="1" ht="14.25" x14ac:dyDescent="0.2">
      <c r="A332" s="89"/>
      <c r="B332" s="90"/>
      <c r="C332" s="89"/>
      <c r="D332" s="89"/>
      <c r="E332" s="89"/>
      <c r="F332" s="89"/>
      <c r="G332" s="89"/>
      <c r="H332" s="89"/>
      <c r="I332" s="89"/>
    </row>
    <row r="333" spans="1:9" s="82" customFormat="1" ht="14.25" x14ac:dyDescent="0.2">
      <c r="A333" s="89"/>
      <c r="B333" s="90"/>
      <c r="C333" s="89"/>
      <c r="D333" s="89"/>
      <c r="E333" s="89"/>
      <c r="F333" s="89"/>
      <c r="G333" s="89"/>
      <c r="H333" s="89"/>
      <c r="I333" s="89"/>
    </row>
    <row r="334" spans="1:9" s="82" customFormat="1" ht="14.25" x14ac:dyDescent="0.2">
      <c r="A334" s="89"/>
      <c r="B334" s="90"/>
      <c r="C334" s="89"/>
      <c r="D334" s="89"/>
      <c r="E334" s="89"/>
      <c r="F334" s="89"/>
      <c r="G334" s="89"/>
      <c r="H334" s="89"/>
      <c r="I334" s="89"/>
    </row>
    <row r="335" spans="1:9" s="82" customFormat="1" ht="14.25" x14ac:dyDescent="0.2">
      <c r="A335" s="89"/>
      <c r="B335" s="90"/>
      <c r="C335" s="89"/>
      <c r="D335" s="89"/>
      <c r="E335" s="89"/>
      <c r="F335" s="89"/>
      <c r="G335" s="89"/>
      <c r="H335" s="89"/>
      <c r="I335" s="89"/>
    </row>
    <row r="336" spans="1:9" s="82" customFormat="1" ht="14.25" x14ac:dyDescent="0.2">
      <c r="A336" s="89"/>
      <c r="B336" s="90"/>
      <c r="C336" s="89"/>
      <c r="D336" s="89"/>
      <c r="E336" s="89"/>
      <c r="F336" s="89"/>
      <c r="G336" s="89"/>
      <c r="H336" s="89"/>
      <c r="I336" s="89"/>
    </row>
    <row r="337" spans="1:9" s="82" customFormat="1" ht="14.25" x14ac:dyDescent="0.2">
      <c r="A337" s="89"/>
      <c r="B337" s="90"/>
      <c r="C337" s="89"/>
      <c r="D337" s="89"/>
      <c r="E337" s="89"/>
      <c r="F337" s="89"/>
      <c r="G337" s="89"/>
      <c r="H337" s="89"/>
      <c r="I337" s="89"/>
    </row>
    <row r="338" spans="1:9" s="82" customFormat="1" ht="14.25" x14ac:dyDescent="0.2">
      <c r="A338" s="89"/>
      <c r="B338" s="90"/>
      <c r="C338" s="89"/>
      <c r="D338" s="89"/>
      <c r="E338" s="89"/>
      <c r="F338" s="89"/>
      <c r="G338" s="89"/>
      <c r="H338" s="89"/>
      <c r="I338" s="89"/>
    </row>
    <row r="339" spans="1:9" s="82" customFormat="1" ht="14.25" x14ac:dyDescent="0.2">
      <c r="A339" s="89"/>
      <c r="B339" s="90"/>
      <c r="C339" s="89"/>
      <c r="D339" s="89"/>
      <c r="E339" s="89"/>
      <c r="F339" s="89"/>
      <c r="G339" s="89"/>
      <c r="H339" s="89"/>
      <c r="I339" s="89"/>
    </row>
    <row r="340" spans="1:9" s="82" customFormat="1" ht="14.25" x14ac:dyDescent="0.2">
      <c r="A340" s="89"/>
      <c r="B340" s="90"/>
      <c r="C340" s="89"/>
      <c r="D340" s="89"/>
      <c r="E340" s="89"/>
      <c r="F340" s="89"/>
      <c r="G340" s="89"/>
      <c r="H340" s="89"/>
      <c r="I340" s="89"/>
    </row>
    <row r="341" spans="1:9" s="82" customFormat="1" ht="14.25" x14ac:dyDescent="0.2">
      <c r="A341" s="89"/>
      <c r="B341" s="90"/>
      <c r="C341" s="89"/>
      <c r="D341" s="89"/>
      <c r="E341" s="89"/>
      <c r="F341" s="89"/>
      <c r="G341" s="89"/>
      <c r="H341" s="89"/>
      <c r="I341" s="89"/>
    </row>
    <row r="342" spans="1:9" s="82" customFormat="1" ht="14.25" x14ac:dyDescent="0.2">
      <c r="A342" s="89"/>
      <c r="B342" s="90"/>
      <c r="C342" s="89"/>
      <c r="D342" s="89"/>
      <c r="E342" s="89"/>
      <c r="F342" s="89"/>
      <c r="G342" s="89"/>
      <c r="H342" s="89"/>
      <c r="I342" s="89"/>
    </row>
    <row r="343" spans="1:9" s="82" customFormat="1" ht="14.25" x14ac:dyDescent="0.2">
      <c r="A343" s="89"/>
      <c r="B343" s="90"/>
      <c r="C343" s="89"/>
      <c r="D343" s="89"/>
      <c r="E343" s="89"/>
      <c r="F343" s="89"/>
      <c r="G343" s="89"/>
      <c r="H343" s="89"/>
      <c r="I343" s="89"/>
    </row>
    <row r="344" spans="1:9" s="82" customFormat="1" ht="14.25" x14ac:dyDescent="0.2">
      <c r="A344" s="89"/>
      <c r="B344" s="90"/>
      <c r="C344" s="89"/>
      <c r="D344" s="89"/>
      <c r="E344" s="89"/>
      <c r="F344" s="89"/>
      <c r="G344" s="89"/>
      <c r="H344" s="89"/>
      <c r="I344" s="89"/>
    </row>
    <row r="345" spans="1:9" s="82" customFormat="1" ht="14.25" x14ac:dyDescent="0.2">
      <c r="A345" s="89"/>
      <c r="B345" s="90"/>
      <c r="C345" s="89"/>
      <c r="D345" s="89"/>
      <c r="E345" s="89"/>
      <c r="F345" s="89"/>
      <c r="G345" s="89"/>
      <c r="H345" s="89"/>
      <c r="I345" s="89"/>
    </row>
    <row r="346" spans="1:9" s="82" customFormat="1" ht="14.25" x14ac:dyDescent="0.2">
      <c r="A346" s="89"/>
      <c r="B346" s="90"/>
      <c r="C346" s="89"/>
      <c r="D346" s="89"/>
      <c r="E346" s="89"/>
      <c r="F346" s="89"/>
      <c r="G346" s="89"/>
      <c r="H346" s="89"/>
      <c r="I346" s="89"/>
    </row>
    <row r="347" spans="1:9" s="82" customFormat="1" ht="14.25" x14ac:dyDescent="0.2">
      <c r="A347" s="89"/>
      <c r="B347" s="90"/>
      <c r="C347" s="89"/>
      <c r="D347" s="89"/>
      <c r="E347" s="89"/>
      <c r="F347" s="89"/>
      <c r="G347" s="89"/>
      <c r="H347" s="89"/>
      <c r="I347" s="89"/>
    </row>
    <row r="348" spans="1:9" s="82" customFormat="1" ht="14.25" x14ac:dyDescent="0.2">
      <c r="A348" s="89"/>
      <c r="B348" s="90"/>
      <c r="C348" s="89"/>
      <c r="D348" s="89"/>
      <c r="E348" s="89"/>
      <c r="F348" s="89"/>
      <c r="G348" s="89"/>
      <c r="H348" s="89"/>
      <c r="I348" s="89"/>
    </row>
    <row r="349" spans="1:9" s="82" customFormat="1" ht="14.25" x14ac:dyDescent="0.2">
      <c r="A349" s="89"/>
      <c r="B349" s="90"/>
      <c r="C349" s="89"/>
      <c r="D349" s="89"/>
      <c r="E349" s="89"/>
      <c r="F349" s="89"/>
      <c r="G349" s="89"/>
      <c r="H349" s="89"/>
      <c r="I349" s="89"/>
    </row>
    <row r="350" spans="1:9" s="82" customFormat="1" ht="14.25" x14ac:dyDescent="0.2">
      <c r="A350" s="89"/>
      <c r="B350" s="90"/>
      <c r="C350" s="89"/>
      <c r="D350" s="89"/>
      <c r="E350" s="89"/>
      <c r="F350" s="89"/>
      <c r="G350" s="89"/>
      <c r="H350" s="89"/>
      <c r="I350" s="89"/>
    </row>
    <row r="351" spans="1:9" s="82" customFormat="1" ht="14.25" x14ac:dyDescent="0.2">
      <c r="A351" s="89"/>
      <c r="B351" s="90"/>
      <c r="C351" s="89"/>
      <c r="D351" s="89"/>
      <c r="E351" s="89"/>
      <c r="F351" s="89"/>
      <c r="G351" s="89"/>
      <c r="H351" s="89"/>
      <c r="I351" s="89"/>
    </row>
    <row r="352" spans="1:9" s="82" customFormat="1" ht="14.25" x14ac:dyDescent="0.2">
      <c r="A352" s="89"/>
      <c r="B352" s="90"/>
      <c r="C352" s="89"/>
      <c r="D352" s="89"/>
      <c r="E352" s="89"/>
      <c r="F352" s="89"/>
      <c r="G352" s="89"/>
      <c r="H352" s="89"/>
      <c r="I352" s="89"/>
    </row>
    <row r="353" spans="1:9" s="82" customFormat="1" ht="14.25" x14ac:dyDescent="0.2">
      <c r="A353" s="89"/>
      <c r="B353" s="90"/>
      <c r="C353" s="89"/>
      <c r="D353" s="89"/>
      <c r="E353" s="89"/>
      <c r="F353" s="89"/>
      <c r="G353" s="89"/>
      <c r="H353" s="89"/>
      <c r="I353" s="89"/>
    </row>
    <row r="354" spans="1:9" s="82" customFormat="1" ht="14.25" x14ac:dyDescent="0.2">
      <c r="A354" s="89"/>
      <c r="B354" s="90"/>
      <c r="C354" s="89"/>
      <c r="D354" s="89"/>
      <c r="E354" s="89"/>
      <c r="F354" s="89"/>
      <c r="G354" s="89"/>
      <c r="H354" s="89"/>
      <c r="I354" s="89"/>
    </row>
    <row r="355" spans="1:9" s="82" customFormat="1" ht="14.25" x14ac:dyDescent="0.2">
      <c r="A355" s="89"/>
      <c r="B355" s="90"/>
      <c r="C355" s="89"/>
      <c r="D355" s="89"/>
      <c r="E355" s="89"/>
      <c r="F355" s="89"/>
      <c r="G355" s="89"/>
      <c r="H355" s="89"/>
      <c r="I355" s="89"/>
    </row>
    <row r="356" spans="1:9" s="82" customFormat="1" ht="14.25" x14ac:dyDescent="0.2">
      <c r="A356" s="89"/>
      <c r="B356" s="90"/>
      <c r="C356" s="89"/>
      <c r="D356" s="89"/>
      <c r="E356" s="89"/>
      <c r="F356" s="89"/>
      <c r="G356" s="89"/>
      <c r="H356" s="89"/>
      <c r="I356" s="89"/>
    </row>
    <row r="357" spans="1:9" s="82" customFormat="1" ht="14.25" x14ac:dyDescent="0.2">
      <c r="A357" s="89"/>
      <c r="B357" s="90"/>
      <c r="C357" s="89"/>
      <c r="D357" s="89"/>
      <c r="E357" s="89"/>
      <c r="F357" s="89"/>
      <c r="G357" s="89"/>
      <c r="H357" s="89"/>
      <c r="I357" s="89"/>
    </row>
    <row r="358" spans="1:9" s="82" customFormat="1" ht="14.25" x14ac:dyDescent="0.2">
      <c r="A358" s="89"/>
      <c r="B358" s="90"/>
      <c r="C358" s="89"/>
      <c r="D358" s="89"/>
      <c r="E358" s="89"/>
      <c r="F358" s="89"/>
      <c r="G358" s="89"/>
      <c r="H358" s="89"/>
      <c r="I358" s="89"/>
    </row>
    <row r="359" spans="1:9" s="82" customFormat="1" ht="14.25" x14ac:dyDescent="0.2">
      <c r="A359" s="89"/>
      <c r="B359" s="90"/>
      <c r="C359" s="89"/>
      <c r="D359" s="89"/>
      <c r="E359" s="89"/>
      <c r="F359" s="89"/>
      <c r="G359" s="89"/>
      <c r="H359" s="89"/>
      <c r="I359" s="89"/>
    </row>
    <row r="360" spans="1:9" s="82" customFormat="1" ht="14.25" x14ac:dyDescent="0.2">
      <c r="A360" s="89"/>
      <c r="B360" s="90"/>
      <c r="C360" s="89"/>
      <c r="D360" s="89"/>
      <c r="E360" s="89"/>
      <c r="F360" s="89"/>
      <c r="G360" s="89"/>
      <c r="H360" s="89"/>
      <c r="I360" s="89"/>
    </row>
    <row r="361" spans="1:9" s="82" customFormat="1" ht="14.25" x14ac:dyDescent="0.2">
      <c r="A361" s="89"/>
      <c r="B361" s="90"/>
      <c r="C361" s="89"/>
      <c r="D361" s="89"/>
      <c r="E361" s="89"/>
      <c r="F361" s="89"/>
      <c r="G361" s="89"/>
      <c r="H361" s="89"/>
      <c r="I361" s="89"/>
    </row>
    <row r="362" spans="1:9" s="82" customFormat="1" ht="14.25" x14ac:dyDescent="0.2">
      <c r="A362" s="89"/>
      <c r="B362" s="90"/>
      <c r="C362" s="89"/>
      <c r="D362" s="89"/>
      <c r="E362" s="89"/>
      <c r="F362" s="89"/>
      <c r="G362" s="89"/>
      <c r="H362" s="89"/>
      <c r="I362" s="89"/>
    </row>
    <row r="363" spans="1:9" s="82" customFormat="1" ht="14.25" x14ac:dyDescent="0.2">
      <c r="A363" s="89"/>
      <c r="B363" s="90"/>
      <c r="C363" s="89"/>
      <c r="D363" s="89"/>
      <c r="E363" s="89"/>
      <c r="F363" s="89"/>
      <c r="G363" s="89"/>
      <c r="H363" s="89"/>
      <c r="I363" s="89"/>
    </row>
    <row r="364" spans="1:9" s="82" customFormat="1" ht="14.25" x14ac:dyDescent="0.2">
      <c r="A364" s="89"/>
      <c r="B364" s="90"/>
      <c r="C364" s="89"/>
      <c r="D364" s="89"/>
      <c r="E364" s="89"/>
      <c r="F364" s="89"/>
      <c r="G364" s="89"/>
      <c r="H364" s="89"/>
      <c r="I364" s="89"/>
    </row>
    <row r="365" spans="1:9" s="82" customFormat="1" ht="14.25" x14ac:dyDescent="0.2">
      <c r="A365" s="89"/>
      <c r="B365" s="90"/>
      <c r="C365" s="89"/>
      <c r="D365" s="89"/>
      <c r="E365" s="89"/>
      <c r="F365" s="89"/>
      <c r="G365" s="89"/>
      <c r="H365" s="89"/>
      <c r="I365" s="89"/>
    </row>
    <row r="366" spans="1:9" s="82" customFormat="1" ht="14.25" x14ac:dyDescent="0.2">
      <c r="A366" s="89"/>
      <c r="B366" s="90"/>
      <c r="C366" s="89"/>
      <c r="D366" s="89"/>
      <c r="E366" s="89"/>
      <c r="F366" s="89"/>
      <c r="G366" s="89"/>
      <c r="H366" s="89"/>
      <c r="I366" s="89"/>
    </row>
    <row r="367" spans="1:9" s="82" customFormat="1" ht="14.25" x14ac:dyDescent="0.2">
      <c r="A367" s="89"/>
      <c r="B367" s="90"/>
      <c r="C367" s="89"/>
      <c r="D367" s="89"/>
      <c r="E367" s="89"/>
      <c r="F367" s="89"/>
      <c r="G367" s="89"/>
      <c r="H367" s="89"/>
      <c r="I367" s="89"/>
    </row>
    <row r="368" spans="1:9" s="82" customFormat="1" ht="14.25" x14ac:dyDescent="0.2">
      <c r="A368" s="89"/>
      <c r="B368" s="90"/>
      <c r="C368" s="89"/>
      <c r="D368" s="89"/>
      <c r="E368" s="89"/>
      <c r="F368" s="89"/>
      <c r="G368" s="89"/>
      <c r="H368" s="89"/>
      <c r="I368" s="89"/>
    </row>
    <row r="369" spans="1:9" s="82" customFormat="1" ht="14.25" x14ac:dyDescent="0.2">
      <c r="A369" s="89"/>
      <c r="B369" s="90"/>
      <c r="C369" s="89"/>
      <c r="D369" s="89"/>
      <c r="E369" s="89"/>
      <c r="F369" s="89"/>
      <c r="G369" s="89"/>
      <c r="H369" s="89"/>
      <c r="I369" s="89"/>
    </row>
    <row r="370" spans="1:9" s="82" customFormat="1" ht="14.25" x14ac:dyDescent="0.2">
      <c r="A370" s="89"/>
      <c r="B370" s="90"/>
      <c r="C370" s="89"/>
      <c r="D370" s="89"/>
      <c r="E370" s="89"/>
      <c r="F370" s="89"/>
      <c r="G370" s="89"/>
      <c r="H370" s="89"/>
      <c r="I370" s="89"/>
    </row>
    <row r="371" spans="1:9" s="82" customFormat="1" ht="14.25" x14ac:dyDescent="0.2">
      <c r="A371" s="89"/>
      <c r="B371" s="90"/>
      <c r="C371" s="89"/>
      <c r="D371" s="89"/>
      <c r="E371" s="89"/>
      <c r="F371" s="89"/>
      <c r="G371" s="89"/>
      <c r="H371" s="89"/>
      <c r="I371" s="89"/>
    </row>
    <row r="372" spans="1:9" s="82" customFormat="1" ht="14.25" x14ac:dyDescent="0.2">
      <c r="A372" s="89"/>
      <c r="B372" s="90"/>
      <c r="C372" s="89"/>
      <c r="D372" s="89"/>
      <c r="E372" s="89"/>
      <c r="F372" s="89"/>
      <c r="G372" s="89"/>
      <c r="H372" s="89"/>
      <c r="I372" s="89"/>
    </row>
    <row r="373" spans="1:9" s="82" customFormat="1" ht="14.25" x14ac:dyDescent="0.2">
      <c r="A373" s="89"/>
      <c r="B373" s="90"/>
      <c r="C373" s="89"/>
      <c r="D373" s="89"/>
      <c r="E373" s="89"/>
      <c r="F373" s="89"/>
      <c r="G373" s="89"/>
      <c r="H373" s="89"/>
      <c r="I373" s="89"/>
    </row>
    <row r="374" spans="1:9" s="82" customFormat="1" ht="14.25" x14ac:dyDescent="0.2">
      <c r="A374" s="89"/>
      <c r="B374" s="90"/>
      <c r="C374" s="89"/>
      <c r="D374" s="89"/>
      <c r="E374" s="89"/>
      <c r="F374" s="89"/>
      <c r="G374" s="89"/>
      <c r="H374" s="89"/>
      <c r="I374" s="89"/>
    </row>
    <row r="375" spans="1:9" s="82" customFormat="1" ht="14.25" x14ac:dyDescent="0.2">
      <c r="A375" s="89"/>
      <c r="B375" s="90"/>
      <c r="C375" s="89"/>
      <c r="D375" s="89"/>
      <c r="E375" s="89"/>
      <c r="F375" s="89"/>
      <c r="G375" s="89"/>
      <c r="H375" s="89"/>
      <c r="I375" s="89"/>
    </row>
    <row r="376" spans="1:9" s="82" customFormat="1" ht="14.25" x14ac:dyDescent="0.2">
      <c r="A376" s="89"/>
      <c r="B376" s="90"/>
      <c r="C376" s="89"/>
      <c r="D376" s="89"/>
      <c r="E376" s="89"/>
      <c r="F376" s="89"/>
      <c r="G376" s="89"/>
      <c r="H376" s="89"/>
      <c r="I376" s="89"/>
    </row>
    <row r="377" spans="1:9" s="82" customFormat="1" ht="14.25" x14ac:dyDescent="0.2">
      <c r="A377" s="89"/>
      <c r="B377" s="90"/>
      <c r="C377" s="89"/>
      <c r="D377" s="89"/>
      <c r="E377" s="89"/>
      <c r="F377" s="89"/>
      <c r="G377" s="89"/>
      <c r="H377" s="89"/>
      <c r="I377" s="89"/>
    </row>
    <row r="378" spans="1:9" s="82" customFormat="1" ht="14.25" x14ac:dyDescent="0.2">
      <c r="A378" s="89"/>
      <c r="B378" s="90"/>
      <c r="C378" s="89"/>
      <c r="D378" s="89"/>
      <c r="E378" s="89"/>
      <c r="F378" s="89"/>
      <c r="G378" s="89"/>
      <c r="H378" s="89"/>
      <c r="I378" s="89"/>
    </row>
    <row r="379" spans="1:9" s="82" customFormat="1" ht="14.25" x14ac:dyDescent="0.2">
      <c r="A379" s="89"/>
      <c r="B379" s="90"/>
      <c r="C379" s="89"/>
      <c r="D379" s="89"/>
      <c r="E379" s="89"/>
      <c r="F379" s="89"/>
      <c r="G379" s="89"/>
      <c r="H379" s="89"/>
      <c r="I379" s="89"/>
    </row>
    <row r="380" spans="1:9" s="82" customFormat="1" ht="14.25" x14ac:dyDescent="0.2">
      <c r="A380" s="89"/>
      <c r="B380" s="90"/>
      <c r="C380" s="89"/>
      <c r="D380" s="89"/>
      <c r="E380" s="89"/>
      <c r="F380" s="89"/>
      <c r="G380" s="89"/>
      <c r="H380" s="89"/>
      <c r="I380" s="89"/>
    </row>
    <row r="381" spans="1:9" s="82" customFormat="1" ht="14.25" x14ac:dyDescent="0.2">
      <c r="A381" s="89"/>
      <c r="B381" s="90"/>
      <c r="C381" s="89"/>
      <c r="D381" s="89"/>
      <c r="E381" s="89"/>
      <c r="F381" s="89"/>
      <c r="G381" s="89"/>
      <c r="H381" s="89"/>
      <c r="I381" s="89"/>
    </row>
    <row r="382" spans="1:9" s="82" customFormat="1" ht="14.25" x14ac:dyDescent="0.2">
      <c r="A382" s="89"/>
      <c r="B382" s="90"/>
      <c r="C382" s="89"/>
      <c r="D382" s="89"/>
      <c r="E382" s="89"/>
      <c r="F382" s="89"/>
      <c r="G382" s="89"/>
      <c r="H382" s="89"/>
      <c r="I382" s="89"/>
    </row>
    <row r="383" spans="1:9" s="82" customFormat="1" ht="14.25" x14ac:dyDescent="0.2">
      <c r="A383" s="89"/>
      <c r="B383" s="90"/>
      <c r="C383" s="89"/>
      <c r="D383" s="89"/>
      <c r="E383" s="89"/>
      <c r="F383" s="89"/>
      <c r="G383" s="89"/>
      <c r="H383" s="89"/>
      <c r="I383" s="89"/>
    </row>
    <row r="384" spans="1:9" s="82" customFormat="1" ht="14.25" x14ac:dyDescent="0.2">
      <c r="A384" s="89"/>
      <c r="B384" s="90"/>
      <c r="C384" s="89"/>
      <c r="D384" s="89"/>
      <c r="E384" s="89"/>
      <c r="F384" s="89"/>
      <c r="G384" s="89"/>
      <c r="H384" s="89"/>
      <c r="I384" s="89"/>
    </row>
    <row r="385" spans="1:9" s="82" customFormat="1" ht="14.25" x14ac:dyDescent="0.2">
      <c r="A385" s="89"/>
      <c r="B385" s="90"/>
      <c r="C385" s="89"/>
      <c r="D385" s="89"/>
      <c r="E385" s="89"/>
      <c r="F385" s="89"/>
      <c r="G385" s="89"/>
      <c r="H385" s="89"/>
      <c r="I385" s="89"/>
    </row>
    <row r="386" spans="1:9" s="82" customFormat="1" ht="14.25" x14ac:dyDescent="0.2">
      <c r="A386" s="89"/>
      <c r="B386" s="90"/>
      <c r="C386" s="89"/>
      <c r="D386" s="89"/>
      <c r="E386" s="89"/>
      <c r="F386" s="89"/>
      <c r="G386" s="89"/>
      <c r="H386" s="89"/>
      <c r="I386" s="89"/>
    </row>
    <row r="387" spans="1:9" s="82" customFormat="1" ht="14.25" x14ac:dyDescent="0.2">
      <c r="A387" s="89"/>
      <c r="B387" s="90"/>
      <c r="C387" s="89"/>
      <c r="D387" s="89"/>
      <c r="E387" s="89"/>
      <c r="F387" s="89"/>
      <c r="G387" s="89"/>
      <c r="H387" s="89"/>
      <c r="I387" s="89"/>
    </row>
    <row r="388" spans="1:9" s="82" customFormat="1" ht="14.25" x14ac:dyDescent="0.2">
      <c r="A388" s="89"/>
      <c r="B388" s="90"/>
      <c r="C388" s="89"/>
      <c r="D388" s="89"/>
      <c r="E388" s="89"/>
      <c r="F388" s="89"/>
      <c r="G388" s="89"/>
      <c r="H388" s="89"/>
      <c r="I388" s="89"/>
    </row>
    <row r="389" spans="1:9" s="82" customFormat="1" ht="14.25" x14ac:dyDescent="0.2">
      <c r="A389" s="89"/>
      <c r="B389" s="90"/>
      <c r="C389" s="89"/>
      <c r="D389" s="89"/>
      <c r="E389" s="89"/>
      <c r="F389" s="89"/>
      <c r="G389" s="89"/>
      <c r="H389" s="89"/>
      <c r="I389" s="89"/>
    </row>
    <row r="390" spans="1:9" s="82" customFormat="1" ht="14.25" x14ac:dyDescent="0.2">
      <c r="A390" s="89"/>
      <c r="B390" s="90"/>
      <c r="C390" s="89"/>
      <c r="D390" s="89"/>
      <c r="E390" s="89"/>
      <c r="F390" s="89"/>
      <c r="G390" s="89"/>
      <c r="H390" s="89"/>
      <c r="I390" s="89"/>
    </row>
    <row r="391" spans="1:9" s="82" customFormat="1" ht="14.25" x14ac:dyDescent="0.2">
      <c r="A391" s="89"/>
      <c r="B391" s="90"/>
      <c r="C391" s="89"/>
      <c r="D391" s="89"/>
      <c r="E391" s="89"/>
      <c r="F391" s="89"/>
      <c r="G391" s="89"/>
      <c r="H391" s="89"/>
      <c r="I391" s="89"/>
    </row>
    <row r="392" spans="1:9" s="82" customFormat="1" ht="14.25" x14ac:dyDescent="0.2">
      <c r="A392" s="89"/>
      <c r="B392" s="90"/>
      <c r="C392" s="89"/>
      <c r="D392" s="89"/>
      <c r="E392" s="89"/>
      <c r="F392" s="89"/>
      <c r="G392" s="89"/>
      <c r="H392" s="89"/>
      <c r="I392" s="89"/>
    </row>
    <row r="393" spans="1:9" s="82" customFormat="1" ht="14.25" x14ac:dyDescent="0.2">
      <c r="A393" s="89"/>
      <c r="B393" s="90"/>
      <c r="C393" s="89"/>
      <c r="D393" s="89"/>
      <c r="E393" s="89"/>
      <c r="F393" s="89"/>
      <c r="G393" s="89"/>
      <c r="H393" s="89"/>
      <c r="I393" s="89"/>
    </row>
    <row r="394" spans="1:9" s="82" customFormat="1" ht="14.25" x14ac:dyDescent="0.2">
      <c r="A394" s="89"/>
      <c r="B394" s="90"/>
      <c r="C394" s="89"/>
      <c r="D394" s="89"/>
      <c r="E394" s="89"/>
      <c r="F394" s="89"/>
      <c r="G394" s="89"/>
      <c r="H394" s="89"/>
      <c r="I394" s="89"/>
    </row>
    <row r="395" spans="1:9" s="82" customFormat="1" ht="14.25" x14ac:dyDescent="0.2">
      <c r="A395" s="89"/>
      <c r="B395" s="90"/>
      <c r="C395" s="89"/>
      <c r="D395" s="89"/>
      <c r="E395" s="89"/>
      <c r="F395" s="89"/>
      <c r="G395" s="89"/>
      <c r="H395" s="89"/>
      <c r="I395" s="89"/>
    </row>
    <row r="396" spans="1:9" s="82" customFormat="1" ht="14.25" x14ac:dyDescent="0.2">
      <c r="A396" s="89"/>
      <c r="B396" s="90"/>
      <c r="C396" s="89"/>
      <c r="D396" s="89"/>
      <c r="E396" s="89"/>
      <c r="F396" s="89"/>
      <c r="G396" s="89"/>
      <c r="H396" s="89"/>
      <c r="I396" s="89"/>
    </row>
    <row r="397" spans="1:9" s="82" customFormat="1" ht="14.25" x14ac:dyDescent="0.2">
      <c r="A397" s="89"/>
      <c r="B397" s="90"/>
      <c r="C397" s="89"/>
      <c r="D397" s="89"/>
      <c r="E397" s="89"/>
      <c r="F397" s="89"/>
      <c r="G397" s="89"/>
      <c r="H397" s="89"/>
      <c r="I397" s="89"/>
    </row>
    <row r="398" spans="1:9" s="82" customFormat="1" ht="14.25" x14ac:dyDescent="0.2">
      <c r="A398" s="89"/>
      <c r="B398" s="90"/>
      <c r="C398" s="89"/>
      <c r="D398" s="89"/>
      <c r="E398" s="89"/>
      <c r="F398" s="89"/>
      <c r="G398" s="89"/>
      <c r="H398" s="89"/>
      <c r="I398" s="89"/>
    </row>
    <row r="399" spans="1:9" s="82" customFormat="1" ht="14.25" x14ac:dyDescent="0.2">
      <c r="A399" s="89"/>
      <c r="B399" s="90"/>
      <c r="C399" s="89"/>
      <c r="D399" s="89"/>
      <c r="E399" s="89"/>
      <c r="F399" s="89"/>
      <c r="G399" s="89"/>
      <c r="H399" s="89"/>
      <c r="I399" s="89"/>
    </row>
    <row r="400" spans="1:9" s="82" customFormat="1" ht="14.25" x14ac:dyDescent="0.2">
      <c r="A400" s="89"/>
      <c r="B400" s="90"/>
      <c r="C400" s="89"/>
      <c r="D400" s="89"/>
      <c r="E400" s="89"/>
      <c r="F400" s="89"/>
      <c r="G400" s="89"/>
      <c r="H400" s="89"/>
      <c r="I400" s="89"/>
    </row>
    <row r="401" spans="1:9" s="82" customFormat="1" ht="14.25" x14ac:dyDescent="0.2">
      <c r="A401" s="89"/>
      <c r="B401" s="90"/>
      <c r="C401" s="89"/>
      <c r="D401" s="89"/>
      <c r="E401" s="89"/>
      <c r="F401" s="89"/>
      <c r="G401" s="89"/>
      <c r="H401" s="89"/>
      <c r="I401" s="89"/>
    </row>
    <row r="402" spans="1:9" s="82" customFormat="1" ht="14.25" x14ac:dyDescent="0.2">
      <c r="A402" s="89"/>
      <c r="B402" s="90"/>
      <c r="C402" s="89"/>
      <c r="D402" s="89"/>
      <c r="E402" s="89"/>
      <c r="F402" s="89"/>
      <c r="G402" s="89"/>
      <c r="H402" s="89"/>
      <c r="I402" s="89"/>
    </row>
    <row r="403" spans="1:9" s="82" customFormat="1" ht="14.25" x14ac:dyDescent="0.2">
      <c r="A403" s="89"/>
      <c r="B403" s="90"/>
      <c r="C403" s="89"/>
      <c r="D403" s="89"/>
      <c r="E403" s="89"/>
      <c r="F403" s="89"/>
      <c r="G403" s="89"/>
      <c r="H403" s="89"/>
      <c r="I403" s="89"/>
    </row>
    <row r="404" spans="1:9" s="82" customFormat="1" ht="14.25" x14ac:dyDescent="0.2">
      <c r="A404" s="89"/>
      <c r="B404" s="90"/>
      <c r="C404" s="89"/>
      <c r="D404" s="89"/>
      <c r="E404" s="89"/>
      <c r="F404" s="89"/>
      <c r="G404" s="89"/>
      <c r="H404" s="89"/>
      <c r="I404" s="89"/>
    </row>
    <row r="405" spans="1:9" s="82" customFormat="1" ht="14.25" x14ac:dyDescent="0.2">
      <c r="A405" s="89"/>
      <c r="B405" s="90"/>
      <c r="C405" s="89"/>
      <c r="D405" s="89"/>
      <c r="E405" s="89"/>
      <c r="F405" s="89"/>
      <c r="G405" s="89"/>
      <c r="H405" s="89"/>
      <c r="I405" s="89"/>
    </row>
    <row r="406" spans="1:9" s="82" customFormat="1" ht="14.25" x14ac:dyDescent="0.2">
      <c r="A406" s="89"/>
      <c r="B406" s="90"/>
      <c r="C406" s="89"/>
      <c r="D406" s="89"/>
      <c r="E406" s="89"/>
      <c r="F406" s="89"/>
      <c r="G406" s="89"/>
      <c r="H406" s="89"/>
      <c r="I406" s="89"/>
    </row>
    <row r="407" spans="1:9" s="82" customFormat="1" ht="14.25" x14ac:dyDescent="0.2">
      <c r="A407" s="89"/>
      <c r="B407" s="90"/>
      <c r="C407" s="89"/>
      <c r="D407" s="89"/>
      <c r="E407" s="89"/>
      <c r="F407" s="89"/>
      <c r="G407" s="89"/>
      <c r="H407" s="89"/>
      <c r="I407" s="89"/>
    </row>
    <row r="408" spans="1:9" s="82" customFormat="1" ht="14.25" x14ac:dyDescent="0.2">
      <c r="A408" s="89"/>
      <c r="B408" s="90"/>
      <c r="C408" s="89"/>
      <c r="D408" s="89"/>
      <c r="E408" s="89"/>
      <c r="F408" s="89"/>
      <c r="G408" s="89"/>
      <c r="H408" s="89"/>
      <c r="I408" s="89"/>
    </row>
    <row r="409" spans="1:9" s="82" customFormat="1" ht="14.25" x14ac:dyDescent="0.2">
      <c r="A409" s="89"/>
      <c r="B409" s="90"/>
      <c r="C409" s="89"/>
      <c r="D409" s="89"/>
      <c r="E409" s="89"/>
      <c r="F409" s="89"/>
      <c r="G409" s="89"/>
      <c r="H409" s="89"/>
      <c r="I409" s="89"/>
    </row>
    <row r="410" spans="1:9" s="82" customFormat="1" ht="14.25" x14ac:dyDescent="0.2">
      <c r="A410" s="89"/>
      <c r="B410" s="90"/>
      <c r="C410" s="89"/>
      <c r="D410" s="89"/>
      <c r="E410" s="89"/>
      <c r="F410" s="89"/>
      <c r="G410" s="89"/>
      <c r="H410" s="89"/>
      <c r="I410" s="89"/>
    </row>
    <row r="411" spans="1:9" s="82" customFormat="1" ht="14.25" x14ac:dyDescent="0.2">
      <c r="A411" s="89"/>
      <c r="B411" s="90"/>
      <c r="C411" s="89"/>
      <c r="D411" s="89"/>
      <c r="E411" s="89"/>
      <c r="F411" s="89"/>
      <c r="G411" s="89"/>
      <c r="H411" s="89"/>
      <c r="I411" s="89"/>
    </row>
    <row r="412" spans="1:9" s="82" customFormat="1" ht="14.25" x14ac:dyDescent="0.2">
      <c r="A412" s="89"/>
      <c r="B412" s="90"/>
      <c r="C412" s="89"/>
      <c r="D412" s="89"/>
      <c r="E412" s="89"/>
      <c r="F412" s="89"/>
      <c r="G412" s="89"/>
      <c r="H412" s="89"/>
      <c r="I412" s="89"/>
    </row>
    <row r="413" spans="1:9" s="82" customFormat="1" ht="14.25" x14ac:dyDescent="0.2">
      <c r="A413" s="89"/>
      <c r="B413" s="90"/>
      <c r="C413" s="89"/>
      <c r="D413" s="89"/>
      <c r="E413" s="89"/>
      <c r="F413" s="89"/>
      <c r="G413" s="89"/>
      <c r="H413" s="89"/>
      <c r="I413" s="89"/>
    </row>
    <row r="414" spans="1:9" s="82" customFormat="1" ht="14.25" x14ac:dyDescent="0.2">
      <c r="A414" s="89"/>
      <c r="B414" s="90"/>
      <c r="C414" s="89"/>
      <c r="D414" s="89"/>
      <c r="E414" s="89"/>
      <c r="F414" s="89"/>
      <c r="G414" s="89"/>
      <c r="H414" s="89"/>
      <c r="I414" s="89"/>
    </row>
    <row r="415" spans="1:9" s="82" customFormat="1" ht="14.25" x14ac:dyDescent="0.2">
      <c r="A415" s="89"/>
      <c r="B415" s="90"/>
      <c r="C415" s="89"/>
      <c r="D415" s="89"/>
      <c r="E415" s="89"/>
      <c r="F415" s="89"/>
      <c r="G415" s="89"/>
      <c r="H415" s="89"/>
      <c r="I415" s="89"/>
    </row>
    <row r="416" spans="1:9" s="82" customFormat="1" ht="14.25" x14ac:dyDescent="0.2">
      <c r="A416" s="89"/>
      <c r="B416" s="90"/>
      <c r="C416" s="89"/>
      <c r="D416" s="89"/>
      <c r="E416" s="89"/>
      <c r="F416" s="89"/>
      <c r="G416" s="89"/>
      <c r="H416" s="89"/>
      <c r="I416" s="89"/>
    </row>
    <row r="417" spans="1:9" s="82" customFormat="1" ht="14.25" x14ac:dyDescent="0.2">
      <c r="A417" s="89"/>
      <c r="B417" s="90"/>
      <c r="C417" s="89"/>
      <c r="D417" s="89"/>
      <c r="E417" s="89"/>
      <c r="F417" s="89"/>
      <c r="G417" s="89"/>
      <c r="H417" s="89"/>
      <c r="I417" s="89"/>
    </row>
    <row r="418" spans="1:9" s="82" customFormat="1" ht="14.25" x14ac:dyDescent="0.2">
      <c r="A418" s="89"/>
      <c r="B418" s="90"/>
      <c r="C418" s="89"/>
      <c r="D418" s="89"/>
      <c r="E418" s="89"/>
      <c r="F418" s="89"/>
      <c r="G418" s="89"/>
      <c r="H418" s="89"/>
      <c r="I418" s="89"/>
    </row>
    <row r="419" spans="1:9" s="82" customFormat="1" ht="14.25" x14ac:dyDescent="0.2">
      <c r="A419" s="89"/>
      <c r="B419" s="90"/>
      <c r="C419" s="89"/>
      <c r="D419" s="89"/>
      <c r="E419" s="89"/>
      <c r="F419" s="89"/>
      <c r="G419" s="89"/>
      <c r="H419" s="89"/>
      <c r="I419" s="89"/>
    </row>
    <row r="420" spans="1:9" s="82" customFormat="1" ht="14.25" x14ac:dyDescent="0.2">
      <c r="A420" s="89"/>
      <c r="B420" s="90"/>
      <c r="C420" s="89"/>
      <c r="D420" s="89"/>
      <c r="E420" s="89"/>
      <c r="F420" s="89"/>
      <c r="G420" s="89"/>
      <c r="H420" s="89"/>
      <c r="I420" s="89"/>
    </row>
    <row r="421" spans="1:9" s="82" customFormat="1" ht="14.25" x14ac:dyDescent="0.2">
      <c r="A421" s="89"/>
      <c r="B421" s="90"/>
      <c r="C421" s="89"/>
      <c r="D421" s="89"/>
      <c r="E421" s="89"/>
      <c r="F421" s="89"/>
      <c r="G421" s="89"/>
      <c r="H421" s="89"/>
      <c r="I421" s="89"/>
    </row>
    <row r="422" spans="1:9" s="82" customFormat="1" ht="14.25" x14ac:dyDescent="0.2">
      <c r="A422" s="89"/>
      <c r="B422" s="90"/>
      <c r="C422" s="89"/>
      <c r="D422" s="89"/>
      <c r="E422" s="89"/>
      <c r="F422" s="89"/>
      <c r="G422" s="89"/>
      <c r="H422" s="89"/>
      <c r="I422" s="89"/>
    </row>
    <row r="423" spans="1:9" s="82" customFormat="1" ht="14.25" x14ac:dyDescent="0.2">
      <c r="A423" s="89"/>
      <c r="B423" s="90"/>
      <c r="C423" s="89"/>
      <c r="D423" s="89"/>
      <c r="E423" s="89"/>
      <c r="F423" s="89"/>
      <c r="G423" s="89"/>
      <c r="H423" s="89"/>
      <c r="I423" s="89"/>
    </row>
    <row r="424" spans="1:9" s="82" customFormat="1" ht="14.25" x14ac:dyDescent="0.2">
      <c r="A424" s="89"/>
      <c r="B424" s="90"/>
      <c r="C424" s="89"/>
      <c r="D424" s="89"/>
      <c r="E424" s="89"/>
      <c r="F424" s="89"/>
      <c r="G424" s="89"/>
      <c r="H424" s="89"/>
      <c r="I424" s="89"/>
    </row>
    <row r="425" spans="1:9" s="82" customFormat="1" ht="14.25" x14ac:dyDescent="0.2">
      <c r="A425" s="89"/>
      <c r="B425" s="90"/>
      <c r="C425" s="89"/>
      <c r="D425" s="89"/>
      <c r="E425" s="89"/>
      <c r="F425" s="89"/>
      <c r="G425" s="89"/>
      <c r="H425" s="89"/>
      <c r="I425" s="89"/>
    </row>
    <row r="426" spans="1:9" s="82" customFormat="1" ht="14.25" x14ac:dyDescent="0.2">
      <c r="A426" s="89"/>
      <c r="B426" s="90"/>
      <c r="C426" s="89"/>
      <c r="D426" s="89"/>
      <c r="E426" s="89"/>
      <c r="F426" s="89"/>
      <c r="G426" s="89"/>
      <c r="H426" s="89"/>
      <c r="I426" s="89"/>
    </row>
    <row r="427" spans="1:9" s="82" customFormat="1" ht="14.25" x14ac:dyDescent="0.2">
      <c r="A427" s="89"/>
      <c r="B427" s="90"/>
      <c r="C427" s="89"/>
      <c r="D427" s="89"/>
      <c r="E427" s="89"/>
      <c r="F427" s="89"/>
      <c r="G427" s="89"/>
      <c r="H427" s="89"/>
      <c r="I427" s="89"/>
    </row>
    <row r="428" spans="1:9" s="82" customFormat="1" ht="14.25" x14ac:dyDescent="0.2">
      <c r="A428" s="89"/>
      <c r="B428" s="90"/>
      <c r="C428" s="89"/>
      <c r="D428" s="89"/>
      <c r="E428" s="89"/>
      <c r="F428" s="89"/>
      <c r="G428" s="89"/>
      <c r="H428" s="89"/>
      <c r="I428" s="89"/>
    </row>
    <row r="429" spans="1:9" s="82" customFormat="1" ht="14.25" x14ac:dyDescent="0.2">
      <c r="A429" s="89"/>
      <c r="B429" s="90"/>
      <c r="C429" s="89"/>
      <c r="D429" s="89"/>
      <c r="E429" s="89"/>
      <c r="F429" s="89"/>
      <c r="G429" s="89"/>
      <c r="H429" s="89"/>
      <c r="I429" s="89"/>
    </row>
    <row r="430" spans="1:9" s="82" customFormat="1" ht="14.25" x14ac:dyDescent="0.2">
      <c r="A430" s="89"/>
      <c r="B430" s="90"/>
      <c r="C430" s="89"/>
      <c r="D430" s="89"/>
      <c r="E430" s="89"/>
      <c r="F430" s="89"/>
      <c r="G430" s="89"/>
      <c r="H430" s="89"/>
      <c r="I430" s="89"/>
    </row>
    <row r="431" spans="1:9" s="82" customFormat="1" ht="14.25" x14ac:dyDescent="0.2">
      <c r="A431" s="89"/>
      <c r="B431" s="90"/>
      <c r="C431" s="89"/>
      <c r="D431" s="89"/>
      <c r="E431" s="89"/>
      <c r="F431" s="89"/>
      <c r="G431" s="89"/>
      <c r="H431" s="89"/>
      <c r="I431" s="89"/>
    </row>
    <row r="432" spans="1:9" s="82" customFormat="1" ht="14.25" x14ac:dyDescent="0.2">
      <c r="A432" s="89"/>
      <c r="B432" s="90"/>
      <c r="C432" s="89"/>
      <c r="D432" s="89"/>
      <c r="E432" s="89"/>
      <c r="F432" s="89"/>
      <c r="G432" s="89"/>
      <c r="H432" s="89"/>
      <c r="I432" s="89"/>
    </row>
    <row r="433" spans="1:9" s="82" customFormat="1" ht="14.25" x14ac:dyDescent="0.2">
      <c r="A433" s="89"/>
      <c r="B433" s="90"/>
      <c r="C433" s="89"/>
      <c r="D433" s="89"/>
      <c r="E433" s="89"/>
      <c r="F433" s="89"/>
      <c r="G433" s="89"/>
      <c r="H433" s="89"/>
      <c r="I433" s="89"/>
    </row>
    <row r="434" spans="1:9" s="82" customFormat="1" ht="14.25" x14ac:dyDescent="0.2">
      <c r="A434" s="89"/>
      <c r="B434" s="90"/>
      <c r="C434" s="89"/>
      <c r="D434" s="89"/>
      <c r="E434" s="89"/>
      <c r="F434" s="89"/>
      <c r="G434" s="89"/>
      <c r="H434" s="89"/>
      <c r="I434" s="89"/>
    </row>
    <row r="435" spans="1:9" s="82" customFormat="1" ht="14.25" x14ac:dyDescent="0.2">
      <c r="A435" s="89"/>
      <c r="B435" s="90"/>
      <c r="C435" s="89"/>
      <c r="D435" s="89"/>
      <c r="E435" s="89"/>
      <c r="F435" s="89"/>
      <c r="G435" s="89"/>
      <c r="H435" s="89"/>
      <c r="I435" s="89"/>
    </row>
    <row r="436" spans="1:9" s="82" customFormat="1" ht="14.25" x14ac:dyDescent="0.2">
      <c r="A436" s="89"/>
      <c r="B436" s="90"/>
      <c r="C436" s="89"/>
      <c r="D436" s="89"/>
      <c r="E436" s="89"/>
      <c r="F436" s="89"/>
      <c r="G436" s="89"/>
      <c r="H436" s="89"/>
      <c r="I436" s="89"/>
    </row>
    <row r="437" spans="1:9" s="82" customFormat="1" ht="14.25" x14ac:dyDescent="0.2">
      <c r="A437" s="89"/>
      <c r="B437" s="90"/>
      <c r="C437" s="89"/>
      <c r="D437" s="89"/>
      <c r="E437" s="89"/>
      <c r="F437" s="89"/>
      <c r="G437" s="89"/>
      <c r="H437" s="89"/>
      <c r="I437" s="89"/>
    </row>
    <row r="438" spans="1:9" s="82" customFormat="1" ht="14.25" x14ac:dyDescent="0.2">
      <c r="A438" s="89"/>
      <c r="B438" s="90"/>
      <c r="C438" s="89"/>
      <c r="D438" s="89"/>
      <c r="E438" s="89"/>
      <c r="F438" s="89"/>
      <c r="G438" s="89"/>
      <c r="H438" s="89"/>
      <c r="I438" s="89"/>
    </row>
    <row r="439" spans="1:9" s="82" customFormat="1" ht="14.25" x14ac:dyDescent="0.2">
      <c r="A439" s="89"/>
      <c r="B439" s="90"/>
      <c r="C439" s="89"/>
      <c r="D439" s="89"/>
      <c r="E439" s="89"/>
      <c r="F439" s="89"/>
      <c r="G439" s="89"/>
      <c r="H439" s="89"/>
      <c r="I439" s="89"/>
    </row>
    <row r="440" spans="1:9" s="82" customFormat="1" ht="14.25" x14ac:dyDescent="0.2">
      <c r="A440" s="89"/>
      <c r="B440" s="90"/>
      <c r="C440" s="89"/>
      <c r="D440" s="89"/>
      <c r="E440" s="89"/>
      <c r="F440" s="89"/>
      <c r="G440" s="89"/>
      <c r="H440" s="89"/>
      <c r="I440" s="89"/>
    </row>
    <row r="441" spans="1:9" s="82" customFormat="1" ht="14.25" x14ac:dyDescent="0.2">
      <c r="A441" s="89"/>
      <c r="B441" s="90"/>
      <c r="C441" s="89"/>
      <c r="D441" s="89"/>
      <c r="E441" s="89"/>
      <c r="F441" s="89"/>
      <c r="G441" s="89"/>
      <c r="H441" s="89"/>
      <c r="I441" s="89"/>
    </row>
    <row r="442" spans="1:9" s="82" customFormat="1" ht="14.25" x14ac:dyDescent="0.2">
      <c r="A442" s="89"/>
      <c r="B442" s="90"/>
      <c r="C442" s="89"/>
      <c r="D442" s="89"/>
      <c r="E442" s="89"/>
      <c r="F442" s="89"/>
      <c r="G442" s="89"/>
      <c r="H442" s="89"/>
      <c r="I442" s="89"/>
    </row>
    <row r="443" spans="1:9" s="82" customFormat="1" ht="14.25" x14ac:dyDescent="0.2">
      <c r="A443" s="89"/>
      <c r="B443" s="90"/>
      <c r="C443" s="89"/>
      <c r="D443" s="89"/>
      <c r="E443" s="89"/>
      <c r="F443" s="89"/>
      <c r="G443" s="89"/>
      <c r="H443" s="89"/>
      <c r="I443" s="89"/>
    </row>
    <row r="444" spans="1:9" s="82" customFormat="1" ht="14.25" x14ac:dyDescent="0.2">
      <c r="A444" s="89"/>
      <c r="B444" s="90"/>
      <c r="C444" s="89"/>
      <c r="D444" s="89"/>
      <c r="E444" s="89"/>
      <c r="F444" s="89"/>
      <c r="G444" s="89"/>
      <c r="H444" s="89"/>
      <c r="I444" s="89"/>
    </row>
    <row r="445" spans="1:9" s="82" customFormat="1" ht="14.25" x14ac:dyDescent="0.2">
      <c r="A445" s="89"/>
      <c r="B445" s="90"/>
      <c r="C445" s="89"/>
      <c r="D445" s="89"/>
      <c r="E445" s="89"/>
      <c r="F445" s="89"/>
      <c r="G445" s="89"/>
      <c r="H445" s="89"/>
      <c r="I445" s="89"/>
    </row>
    <row r="446" spans="1:9" s="82" customFormat="1" ht="14.25" x14ac:dyDescent="0.2">
      <c r="A446" s="89"/>
      <c r="B446" s="90"/>
      <c r="C446" s="89"/>
      <c r="D446" s="89"/>
      <c r="E446" s="89"/>
      <c r="F446" s="89"/>
      <c r="G446" s="89"/>
      <c r="H446" s="89"/>
      <c r="I446" s="89"/>
    </row>
    <row r="447" spans="1:9" s="82" customFormat="1" ht="14.25" x14ac:dyDescent="0.2">
      <c r="A447" s="89"/>
      <c r="B447" s="90"/>
      <c r="C447" s="89"/>
      <c r="D447" s="89"/>
      <c r="E447" s="89"/>
      <c r="F447" s="89"/>
      <c r="G447" s="89"/>
      <c r="H447" s="89"/>
      <c r="I447" s="89"/>
    </row>
    <row r="448" spans="1:9" s="82" customFormat="1" ht="14.25" x14ac:dyDescent="0.2">
      <c r="A448" s="89"/>
      <c r="B448" s="90"/>
      <c r="C448" s="89"/>
      <c r="D448" s="89"/>
      <c r="E448" s="89"/>
      <c r="F448" s="89"/>
      <c r="G448" s="89"/>
      <c r="H448" s="89"/>
      <c r="I448" s="89"/>
    </row>
    <row r="449" spans="1:9" s="82" customFormat="1" ht="14.25" x14ac:dyDescent="0.2">
      <c r="A449" s="89"/>
      <c r="B449" s="90"/>
      <c r="C449" s="89"/>
      <c r="D449" s="89"/>
      <c r="E449" s="89"/>
      <c r="F449" s="89"/>
      <c r="G449" s="89"/>
      <c r="H449" s="89"/>
      <c r="I449" s="89"/>
    </row>
    <row r="450" spans="1:9" s="82" customFormat="1" ht="14.25" x14ac:dyDescent="0.2">
      <c r="A450" s="89"/>
      <c r="B450" s="90"/>
      <c r="C450" s="89"/>
      <c r="D450" s="89"/>
      <c r="E450" s="89"/>
      <c r="F450" s="89"/>
      <c r="G450" s="89"/>
      <c r="H450" s="89"/>
      <c r="I450" s="89"/>
    </row>
    <row r="451" spans="1:9" s="82" customFormat="1" ht="14.25" x14ac:dyDescent="0.2">
      <c r="A451" s="89"/>
      <c r="B451" s="90"/>
      <c r="C451" s="89"/>
      <c r="D451" s="89"/>
      <c r="E451" s="89"/>
      <c r="F451" s="89"/>
      <c r="G451" s="89"/>
      <c r="H451" s="89"/>
      <c r="I451" s="89"/>
    </row>
    <row r="452" spans="1:9" s="82" customFormat="1" ht="14.25" x14ac:dyDescent="0.2">
      <c r="A452" s="89"/>
      <c r="B452" s="90"/>
      <c r="C452" s="89"/>
      <c r="D452" s="89"/>
      <c r="E452" s="89"/>
      <c r="F452" s="89"/>
      <c r="G452" s="89"/>
      <c r="H452" s="89"/>
      <c r="I452" s="89"/>
    </row>
    <row r="453" spans="1:9" s="82" customFormat="1" ht="14.25" x14ac:dyDescent="0.2">
      <c r="A453" s="89"/>
      <c r="B453" s="90"/>
      <c r="C453" s="89"/>
      <c r="D453" s="89"/>
      <c r="E453" s="89"/>
      <c r="F453" s="89"/>
      <c r="G453" s="89"/>
      <c r="H453" s="89"/>
      <c r="I453" s="89"/>
    </row>
    <row r="454" spans="1:9" s="82" customFormat="1" ht="14.25" x14ac:dyDescent="0.2">
      <c r="A454" s="89"/>
      <c r="B454" s="90"/>
      <c r="C454" s="89"/>
      <c r="D454" s="89"/>
      <c r="E454" s="89"/>
      <c r="F454" s="89"/>
      <c r="G454" s="89"/>
      <c r="H454" s="89"/>
      <c r="I454" s="89"/>
    </row>
    <row r="455" spans="1:9" s="82" customFormat="1" ht="14.25" x14ac:dyDescent="0.2">
      <c r="A455" s="89"/>
      <c r="B455" s="90"/>
      <c r="C455" s="89"/>
      <c r="D455" s="89"/>
      <c r="E455" s="89"/>
      <c r="F455" s="89"/>
      <c r="G455" s="89"/>
      <c r="H455" s="89"/>
      <c r="I455" s="89"/>
    </row>
    <row r="456" spans="1:9" s="82" customFormat="1" ht="14.25" x14ac:dyDescent="0.2">
      <c r="A456" s="89"/>
      <c r="B456" s="90"/>
      <c r="C456" s="89"/>
      <c r="D456" s="89"/>
      <c r="E456" s="89"/>
      <c r="F456" s="89"/>
      <c r="G456" s="89"/>
      <c r="H456" s="89"/>
      <c r="I456" s="89"/>
    </row>
    <row r="457" spans="1:9" s="82" customFormat="1" ht="14.25" x14ac:dyDescent="0.2">
      <c r="A457" s="89"/>
      <c r="B457" s="90"/>
      <c r="C457" s="89"/>
      <c r="D457" s="89"/>
      <c r="E457" s="89"/>
      <c r="F457" s="89"/>
      <c r="G457" s="89"/>
      <c r="H457" s="89"/>
      <c r="I457" s="89"/>
    </row>
    <row r="458" spans="1:9" s="82" customFormat="1" ht="14.25" x14ac:dyDescent="0.2">
      <c r="A458" s="89"/>
      <c r="B458" s="90"/>
      <c r="C458" s="89"/>
      <c r="D458" s="89"/>
      <c r="E458" s="89"/>
      <c r="F458" s="89"/>
      <c r="G458" s="89"/>
      <c r="H458" s="89"/>
      <c r="I458" s="89"/>
    </row>
    <row r="459" spans="1:9" s="82" customFormat="1" ht="14.25" x14ac:dyDescent="0.2">
      <c r="A459" s="89"/>
      <c r="B459" s="90"/>
      <c r="C459" s="89"/>
      <c r="D459" s="89"/>
      <c r="E459" s="89"/>
      <c r="F459" s="89"/>
      <c r="G459" s="89"/>
      <c r="H459" s="89"/>
      <c r="I459" s="89"/>
    </row>
    <row r="460" spans="1:9" s="82" customFormat="1" ht="14.25" x14ac:dyDescent="0.2">
      <c r="A460" s="89"/>
      <c r="B460" s="90"/>
      <c r="C460" s="89"/>
      <c r="D460" s="89"/>
      <c r="E460" s="89"/>
      <c r="F460" s="89"/>
      <c r="G460" s="89"/>
      <c r="H460" s="89"/>
      <c r="I460" s="89"/>
    </row>
    <row r="461" spans="1:9" s="82" customFormat="1" ht="14.25" x14ac:dyDescent="0.2">
      <c r="A461" s="89"/>
      <c r="B461" s="90"/>
      <c r="C461" s="89"/>
      <c r="D461" s="89"/>
      <c r="E461" s="89"/>
      <c r="F461" s="89"/>
      <c r="G461" s="89"/>
      <c r="H461" s="89"/>
      <c r="I461" s="89"/>
    </row>
    <row r="462" spans="1:9" s="82" customFormat="1" ht="14.25" x14ac:dyDescent="0.2">
      <c r="A462" s="89"/>
      <c r="B462" s="90"/>
      <c r="C462" s="89"/>
      <c r="D462" s="89"/>
      <c r="E462" s="89"/>
      <c r="F462" s="89"/>
      <c r="G462" s="89"/>
      <c r="H462" s="89"/>
      <c r="I462" s="89"/>
    </row>
    <row r="463" spans="1:9" s="82" customFormat="1" ht="14.25" x14ac:dyDescent="0.2">
      <c r="A463" s="89"/>
      <c r="B463" s="90"/>
      <c r="C463" s="89"/>
      <c r="D463" s="89"/>
      <c r="E463" s="89"/>
      <c r="F463" s="89"/>
      <c r="G463" s="89"/>
      <c r="H463" s="89"/>
      <c r="I463" s="89"/>
    </row>
    <row r="464" spans="1:9" s="82" customFormat="1" ht="14.25" x14ac:dyDescent="0.2">
      <c r="A464" s="89"/>
      <c r="B464" s="90"/>
      <c r="C464" s="89"/>
      <c r="D464" s="89"/>
      <c r="E464" s="89"/>
      <c r="F464" s="89"/>
      <c r="G464" s="89"/>
      <c r="H464" s="89"/>
      <c r="I464" s="89"/>
    </row>
    <row r="465" spans="1:9" s="82" customFormat="1" ht="14.25" x14ac:dyDescent="0.2">
      <c r="A465" s="89"/>
      <c r="B465" s="90"/>
      <c r="C465" s="89"/>
      <c r="D465" s="89"/>
      <c r="E465" s="89"/>
      <c r="F465" s="89"/>
      <c r="G465" s="89"/>
      <c r="H465" s="89"/>
      <c r="I465" s="89"/>
    </row>
    <row r="466" spans="1:9" s="82" customFormat="1" ht="14.25" x14ac:dyDescent="0.2">
      <c r="A466" s="89"/>
      <c r="B466" s="90"/>
      <c r="C466" s="89"/>
      <c r="D466" s="89"/>
      <c r="E466" s="89"/>
      <c r="F466" s="89"/>
      <c r="G466" s="89"/>
      <c r="H466" s="89"/>
      <c r="I466" s="89"/>
    </row>
    <row r="467" spans="1:9" s="82" customFormat="1" ht="14.25" x14ac:dyDescent="0.2">
      <c r="A467" s="89"/>
      <c r="B467" s="90"/>
      <c r="C467" s="89"/>
      <c r="D467" s="89"/>
      <c r="E467" s="89"/>
      <c r="F467" s="89"/>
      <c r="G467" s="89"/>
      <c r="H467" s="89"/>
      <c r="I467" s="89"/>
    </row>
    <row r="468" spans="1:9" s="82" customFormat="1" ht="14.25" x14ac:dyDescent="0.2">
      <c r="A468" s="89"/>
      <c r="B468" s="90"/>
      <c r="C468" s="89"/>
      <c r="D468" s="89"/>
      <c r="E468" s="89"/>
      <c r="F468" s="89"/>
      <c r="G468" s="89"/>
      <c r="H468" s="89"/>
      <c r="I468" s="89"/>
    </row>
    <row r="469" spans="1:9" s="82" customFormat="1" ht="14.25" x14ac:dyDescent="0.2">
      <c r="A469" s="89"/>
      <c r="B469" s="90"/>
      <c r="C469" s="89"/>
      <c r="D469" s="89"/>
      <c r="E469" s="89"/>
      <c r="F469" s="89"/>
      <c r="G469" s="89"/>
      <c r="H469" s="89"/>
      <c r="I469" s="89"/>
    </row>
    <row r="470" spans="1:9" s="82" customFormat="1" ht="14.25" x14ac:dyDescent="0.2">
      <c r="A470" s="89"/>
      <c r="B470" s="90"/>
      <c r="C470" s="89"/>
      <c r="D470" s="89"/>
      <c r="E470" s="89"/>
      <c r="F470" s="89"/>
      <c r="G470" s="89"/>
      <c r="H470" s="89"/>
      <c r="I470" s="89"/>
    </row>
  </sheetData>
  <dataValidations count="1">
    <dataValidation type="list" allowBlank="1" showInputMessage="1" showErrorMessage="1" sqref="C27" xr:uid="{2E0DD647-B58A-46E4-938D-9E515CCF7ECF}">
      <formula1>$D$27:$D$28</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iconSet" priority="2" id="{F1C37646-6FCC-4CC1-ACE0-E88D25E26226}">
            <x14:iconSet showValue="0" custom="1">
              <x14:cfvo type="percent">
                <xm:f>0</xm:f>
              </x14:cfvo>
              <x14:cfvo type="num">
                <xm:f>-1</xm:f>
              </x14:cfvo>
              <x14:cfvo type="num" gte="0">
                <xm:f>0</xm:f>
              </x14:cfvo>
              <x14:cfIcon iconSet="3TrafficLights1" iconId="0"/>
              <x14:cfIcon iconSet="3TrafficLights1" iconId="0"/>
              <x14:cfIcon iconSet="3TrafficLights1" iconId="2"/>
            </x14:iconSet>
          </x14:cfRule>
          <xm:sqref>B1:B8</xm:sqref>
        </x14:conditionalFormatting>
        <x14:conditionalFormatting xmlns:xm="http://schemas.microsoft.com/office/excel/2006/main">
          <x14:cfRule type="iconSet" priority="1" id="{A8A906F5-9D09-4E5C-8AD7-248937D1C351}">
            <x14:iconSet showValue="0" custom="1">
              <x14:cfvo type="percent">
                <xm:f>0</xm:f>
              </x14:cfvo>
              <x14:cfvo type="num">
                <xm:f>-1</xm:f>
              </x14:cfvo>
              <x14:cfvo type="num" gte="0">
                <xm:f>0</xm:f>
              </x14:cfvo>
              <x14:cfIcon iconSet="3TrafficLights1" iconId="0"/>
              <x14:cfIcon iconSet="3TrafficLights1" iconId="0"/>
              <x14:cfIcon iconSet="3TrafficLights1" iconId="2"/>
            </x14:iconSet>
          </x14:cfRule>
          <xm:sqref>B12:B24</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OFFSET('Periode (verstecken)'!$H$1,0,0,COUNTA('Periode (verstecken)'!$H:$H),1)</xm:f>
          </x14:formula1>
          <xm:sqref>D1:D8</xm:sqref>
        </x14:dataValidation>
        <x14:dataValidation type="list" allowBlank="1" showInputMessage="1" showErrorMessage="1" xr:uid="{00000000-0002-0000-0000-000001000000}">
          <x14:formula1>
            <xm:f>'Periode (verstecken)'!$F$1:$F$3</xm:f>
          </x14:formula1>
          <xm:sqref>E1:E8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
    <tabColor rgb="FF0070C0"/>
  </sheetPr>
  <dimension ref="A1:W269"/>
  <sheetViews>
    <sheetView showGridLines="0" topLeftCell="A47" zoomScale="55" zoomScaleNormal="55" zoomScaleSheetLayoutView="71" workbookViewId="0">
      <selection activeCell="G47" sqref="G47"/>
    </sheetView>
  </sheetViews>
  <sheetFormatPr defaultColWidth="9.140625" defaultRowHeight="14.25" x14ac:dyDescent="0.2"/>
  <cols>
    <col min="1" max="1" width="3.28515625" style="198" customWidth="1"/>
    <col min="2" max="2" width="12.85546875" style="198" customWidth="1"/>
    <col min="3" max="3" width="4.140625" style="198" customWidth="1"/>
    <col min="4" max="4" width="29.28515625" style="198" customWidth="1"/>
    <col min="5" max="5" width="20.7109375" style="198" customWidth="1"/>
    <col min="6" max="6" width="19.42578125" style="198" customWidth="1"/>
    <col min="7" max="12" width="18.28515625" style="535" customWidth="1"/>
    <col min="13" max="13" width="14.5703125" style="198" customWidth="1"/>
    <col min="14" max="14" width="22.5703125" style="198" customWidth="1"/>
    <col min="15" max="15" width="16" style="198" customWidth="1"/>
    <col min="16" max="16" width="14.28515625" style="198" customWidth="1"/>
    <col min="17" max="17" width="14.5703125" style="198" customWidth="1"/>
    <col min="18" max="18" width="14.28515625" style="198" bestFit="1" customWidth="1"/>
    <col min="19" max="19" width="21.42578125" style="198" customWidth="1"/>
    <col min="20" max="20" width="18.5703125" style="198" customWidth="1"/>
    <col min="21" max="21" width="15.85546875" style="198" customWidth="1"/>
    <col min="22" max="22" width="21.140625" style="198" customWidth="1"/>
    <col min="23" max="16384" width="9.140625" style="198"/>
  </cols>
  <sheetData>
    <row r="1" spans="1:12" x14ac:dyDescent="0.2">
      <c r="A1" s="444"/>
      <c r="B1" s="59"/>
      <c r="C1" s="445"/>
      <c r="D1" s="445"/>
      <c r="E1" s="445"/>
      <c r="F1" s="446"/>
      <c r="G1" s="447"/>
      <c r="H1" s="447"/>
      <c r="I1" s="447"/>
      <c r="J1" s="447"/>
      <c r="K1" s="447"/>
      <c r="L1" s="447"/>
    </row>
    <row r="2" spans="1:12" x14ac:dyDescent="0.2">
      <c r="A2" s="59" t="s">
        <v>0</v>
      </c>
      <c r="B2" s="59"/>
      <c r="C2" s="445"/>
      <c r="D2" s="445"/>
      <c r="E2" s="445"/>
      <c r="F2" s="448"/>
      <c r="G2" s="447"/>
      <c r="H2" s="447"/>
      <c r="I2" s="447"/>
      <c r="J2" s="447"/>
      <c r="K2" s="447"/>
      <c r="L2" s="447"/>
    </row>
    <row r="3" spans="1:12" x14ac:dyDescent="0.2">
      <c r="A3" s="444"/>
      <c r="B3" s="59"/>
      <c r="C3" s="445"/>
      <c r="D3" s="445"/>
      <c r="E3" s="60"/>
      <c r="F3" s="60"/>
      <c r="G3" s="449"/>
      <c r="H3" s="449"/>
      <c r="I3" s="449"/>
      <c r="J3" s="449"/>
      <c r="K3" s="449"/>
      <c r="L3" s="449"/>
    </row>
    <row r="4" spans="1:12" x14ac:dyDescent="0.2">
      <c r="A4" s="450"/>
      <c r="B4" s="450"/>
      <c r="C4" s="451"/>
      <c r="D4" s="451"/>
      <c r="E4" s="57"/>
      <c r="F4" s="57"/>
      <c r="G4" s="452"/>
      <c r="H4" s="453"/>
      <c r="I4" s="454"/>
      <c r="J4" s="454"/>
      <c r="K4" s="454"/>
      <c r="L4" s="454"/>
    </row>
    <row r="5" spans="1:12" x14ac:dyDescent="0.2">
      <c r="A5" s="445"/>
      <c r="B5" s="445" t="s">
        <v>1</v>
      </c>
      <c r="C5" s="445"/>
      <c r="D5" s="445"/>
      <c r="E5" s="445"/>
      <c r="F5" s="445"/>
      <c r="G5" s="449"/>
      <c r="H5" s="449"/>
      <c r="I5" s="449"/>
      <c r="J5" s="449"/>
      <c r="K5" s="449"/>
      <c r="L5" s="449"/>
    </row>
    <row r="6" spans="1:12" ht="15" x14ac:dyDescent="0.25">
      <c r="A6" s="11"/>
      <c r="B6" s="11"/>
      <c r="C6" s="9"/>
      <c r="D6" s="9"/>
      <c r="E6" s="9"/>
      <c r="F6" s="10"/>
      <c r="G6" s="455"/>
      <c r="H6" s="453"/>
      <c r="I6" s="199"/>
      <c r="J6" s="199"/>
      <c r="K6" s="454"/>
      <c r="L6" s="454"/>
    </row>
    <row r="7" spans="1:12" ht="15" x14ac:dyDescent="0.25">
      <c r="A7" s="11"/>
      <c r="B7" s="6"/>
      <c r="C7" s="8" t="s">
        <v>2</v>
      </c>
      <c r="D7" s="9"/>
      <c r="E7" s="9"/>
      <c r="F7" s="10"/>
      <c r="G7" s="455"/>
      <c r="H7" s="453"/>
      <c r="I7" s="199"/>
      <c r="J7" s="199"/>
      <c r="K7" s="454"/>
      <c r="L7" s="454"/>
    </row>
    <row r="8" spans="1:12" ht="15" x14ac:dyDescent="0.25">
      <c r="A8" s="11"/>
      <c r="B8" s="11"/>
      <c r="C8" s="9"/>
      <c r="D8" s="9" t="s">
        <v>3</v>
      </c>
      <c r="E8" s="9"/>
      <c r="F8" s="10"/>
      <c r="G8" s="456"/>
      <c r="H8" s="453"/>
      <c r="I8" s="199"/>
      <c r="J8" s="199"/>
      <c r="K8" s="454"/>
      <c r="L8" s="454"/>
    </row>
    <row r="9" spans="1:12" ht="15" x14ac:dyDescent="0.25">
      <c r="A9" s="11"/>
      <c r="B9" s="11"/>
      <c r="C9" s="9"/>
      <c r="D9" s="9" t="s">
        <v>4</v>
      </c>
      <c r="E9" s="9"/>
      <c r="F9" s="10"/>
      <c r="G9" s="457"/>
      <c r="H9" s="453"/>
      <c r="I9" s="199"/>
      <c r="J9" s="199"/>
      <c r="K9" s="454"/>
      <c r="L9" s="454"/>
    </row>
    <row r="10" spans="1:12" ht="15" x14ac:dyDescent="0.25">
      <c r="A10" s="11"/>
      <c r="B10" s="11"/>
      <c r="C10" s="9"/>
      <c r="D10" s="9" t="s">
        <v>5</v>
      </c>
      <c r="E10" s="9"/>
      <c r="F10" s="10"/>
      <c r="G10" s="457" t="s">
        <v>78</v>
      </c>
      <c r="H10" s="453"/>
      <c r="I10" s="199"/>
      <c r="J10" s="199"/>
      <c r="K10" s="454"/>
      <c r="L10" s="454"/>
    </row>
    <row r="11" spans="1:12" ht="15" x14ac:dyDescent="0.25">
      <c r="A11" s="11"/>
      <c r="B11" s="11"/>
      <c r="C11" s="9"/>
      <c r="D11" s="9" t="s">
        <v>77</v>
      </c>
      <c r="E11" s="9"/>
      <c r="F11" s="10"/>
      <c r="G11" s="456" t="s">
        <v>17</v>
      </c>
      <c r="H11" s="453"/>
      <c r="I11" s="199"/>
      <c r="J11" s="199"/>
      <c r="K11" s="454"/>
      <c r="L11" s="454"/>
    </row>
    <row r="12" spans="1:12" ht="15" x14ac:dyDescent="0.25">
      <c r="A12" s="11"/>
      <c r="B12" s="11"/>
      <c r="C12" s="9"/>
      <c r="D12" s="9" t="s">
        <v>160</v>
      </c>
      <c r="E12" s="9"/>
      <c r="F12" s="10"/>
      <c r="G12" s="456">
        <f>Grunddaten!E9</f>
        <v>0</v>
      </c>
      <c r="H12" s="453"/>
      <c r="I12" s="199"/>
      <c r="J12" s="199"/>
      <c r="K12" s="454"/>
      <c r="L12" s="454"/>
    </row>
    <row r="13" spans="1:12" ht="15" x14ac:dyDescent="0.25">
      <c r="A13" s="11"/>
      <c r="B13" s="11"/>
      <c r="C13" s="9"/>
      <c r="D13" s="9" t="s">
        <v>131</v>
      </c>
      <c r="E13" s="9"/>
      <c r="F13" s="10"/>
      <c r="G13" s="456"/>
      <c r="H13" s="453"/>
      <c r="I13" s="199"/>
      <c r="J13" s="199"/>
      <c r="K13" s="454"/>
      <c r="L13" s="454"/>
    </row>
    <row r="14" spans="1:12" ht="15" x14ac:dyDescent="0.25">
      <c r="A14" s="11"/>
      <c r="B14" s="11"/>
      <c r="C14" s="9"/>
      <c r="D14" s="9" t="s">
        <v>132</v>
      </c>
      <c r="E14" s="9"/>
      <c r="F14" s="10"/>
      <c r="G14" s="456"/>
      <c r="H14" s="453"/>
      <c r="I14" s="199"/>
      <c r="J14" s="199"/>
      <c r="K14" s="454"/>
      <c r="L14" s="454"/>
    </row>
    <row r="15" spans="1:12" x14ac:dyDescent="0.2">
      <c r="A15" s="11"/>
      <c r="B15" s="11"/>
      <c r="C15" s="9"/>
      <c r="D15" s="9" t="s">
        <v>133</v>
      </c>
      <c r="E15" s="9"/>
      <c r="F15" s="10"/>
      <c r="G15" s="456"/>
      <c r="H15" s="453"/>
      <c r="I15" s="454"/>
      <c r="J15" s="454"/>
      <c r="K15" s="454"/>
      <c r="L15" s="454"/>
    </row>
    <row r="16" spans="1:12" x14ac:dyDescent="0.2">
      <c r="A16" s="11"/>
      <c r="B16" s="11"/>
      <c r="C16" s="9"/>
      <c r="D16" s="9" t="s">
        <v>204</v>
      </c>
      <c r="E16" s="9"/>
      <c r="F16" s="10"/>
      <c r="G16" s="456"/>
      <c r="H16" s="453"/>
      <c r="I16" s="454"/>
      <c r="J16" s="454"/>
      <c r="K16" s="454"/>
      <c r="L16" s="454"/>
    </row>
    <row r="17" spans="1:12" x14ac:dyDescent="0.2">
      <c r="A17" s="11"/>
      <c r="B17" s="11"/>
      <c r="C17" s="9"/>
      <c r="D17" s="9"/>
      <c r="E17" s="9"/>
      <c r="F17" s="10"/>
      <c r="G17" s="455"/>
      <c r="H17" s="453"/>
      <c r="I17" s="454"/>
      <c r="J17" s="454"/>
      <c r="K17" s="454"/>
      <c r="L17" s="454"/>
    </row>
    <row r="18" spans="1:12" x14ac:dyDescent="0.2">
      <c r="A18" s="11"/>
      <c r="C18" s="11" t="s">
        <v>259</v>
      </c>
      <c r="E18" s="9"/>
      <c r="F18" s="10"/>
      <c r="G18" s="455"/>
      <c r="H18" s="453"/>
      <c r="I18" s="454"/>
      <c r="J18" s="454"/>
      <c r="K18" s="454"/>
      <c r="L18" s="454"/>
    </row>
    <row r="19" spans="1:12" x14ac:dyDescent="0.2">
      <c r="A19" s="11"/>
      <c r="C19" s="9"/>
      <c r="D19" s="458" t="s">
        <v>213</v>
      </c>
      <c r="E19" s="9"/>
      <c r="F19" s="10"/>
      <c r="G19" s="459"/>
      <c r="H19" s="453"/>
      <c r="I19" s="454"/>
      <c r="J19" s="454"/>
      <c r="K19" s="454"/>
      <c r="L19" s="454"/>
    </row>
    <row r="20" spans="1:12" x14ac:dyDescent="0.2">
      <c r="A20" s="11"/>
      <c r="C20" s="9"/>
      <c r="D20" s="458" t="s">
        <v>212</v>
      </c>
      <c r="E20" s="9"/>
      <c r="F20" s="10"/>
      <c r="G20" s="459"/>
      <c r="H20" s="453"/>
      <c r="I20" s="454"/>
      <c r="J20" s="454"/>
      <c r="K20" s="454"/>
      <c r="L20" s="454"/>
    </row>
    <row r="21" spans="1:12" x14ac:dyDescent="0.2">
      <c r="A21" s="11"/>
      <c r="C21" s="9"/>
      <c r="D21" s="458" t="s">
        <v>211</v>
      </c>
      <c r="E21" s="9"/>
      <c r="F21" s="10"/>
      <c r="G21" s="459"/>
      <c r="H21" s="453"/>
      <c r="I21" s="454"/>
      <c r="J21" s="454"/>
      <c r="K21" s="454"/>
      <c r="L21" s="454"/>
    </row>
    <row r="22" spans="1:12" x14ac:dyDescent="0.2">
      <c r="A22" s="11"/>
      <c r="C22" s="9"/>
      <c r="D22" s="458" t="s">
        <v>210</v>
      </c>
      <c r="E22" s="9"/>
      <c r="F22" s="10"/>
      <c r="G22" s="459"/>
      <c r="H22" s="453"/>
      <c r="I22" s="454"/>
      <c r="J22" s="454"/>
      <c r="K22" s="454"/>
      <c r="L22" s="454"/>
    </row>
    <row r="23" spans="1:12" x14ac:dyDescent="0.2">
      <c r="A23" s="11"/>
      <c r="C23" s="9"/>
      <c r="D23" s="458" t="s">
        <v>209</v>
      </c>
      <c r="E23" s="9"/>
      <c r="F23" s="10"/>
      <c r="G23" s="459"/>
      <c r="H23" s="453"/>
      <c r="I23" s="454"/>
      <c r="J23" s="454"/>
      <c r="K23" s="454"/>
      <c r="L23" s="454"/>
    </row>
    <row r="24" spans="1:12" x14ac:dyDescent="0.2">
      <c r="A24" s="11"/>
      <c r="C24" s="9"/>
      <c r="D24" s="458" t="s">
        <v>208</v>
      </c>
      <c r="E24" s="9"/>
      <c r="F24" s="10"/>
      <c r="G24" s="459"/>
      <c r="H24" s="453"/>
      <c r="I24" s="454"/>
      <c r="J24" s="454"/>
      <c r="K24" s="454"/>
      <c r="L24" s="454"/>
    </row>
    <row r="25" spans="1:12" x14ac:dyDescent="0.2">
      <c r="A25" s="11"/>
      <c r="C25" s="9"/>
      <c r="D25" s="458" t="s">
        <v>207</v>
      </c>
      <c r="E25" s="9"/>
      <c r="F25" s="10"/>
      <c r="G25" s="459"/>
      <c r="H25" s="453"/>
      <c r="I25" s="454"/>
      <c r="J25" s="454"/>
      <c r="K25" s="454"/>
      <c r="L25" s="454"/>
    </row>
    <row r="26" spans="1:12" x14ac:dyDescent="0.2">
      <c r="A26" s="11"/>
      <c r="B26" s="11"/>
      <c r="C26" s="9"/>
      <c r="D26" s="9"/>
      <c r="E26" s="9"/>
      <c r="F26" s="10"/>
      <c r="G26" s="455"/>
      <c r="H26" s="453"/>
      <c r="I26" s="454"/>
      <c r="J26" s="454"/>
      <c r="K26" s="454"/>
      <c r="L26" s="454"/>
    </row>
    <row r="27" spans="1:12" x14ac:dyDescent="0.2">
      <c r="A27" s="11"/>
      <c r="B27" s="6"/>
      <c r="C27" s="8" t="s">
        <v>6</v>
      </c>
      <c r="D27" s="9"/>
      <c r="E27" s="9"/>
      <c r="F27" s="10"/>
      <c r="G27" s="455"/>
      <c r="H27" s="453"/>
      <c r="I27" s="454"/>
      <c r="J27" s="454"/>
      <c r="K27" s="454"/>
      <c r="L27" s="454"/>
    </row>
    <row r="28" spans="1:12" x14ac:dyDescent="0.2">
      <c r="A28" s="11"/>
      <c r="B28" s="6"/>
      <c r="C28" s="8"/>
      <c r="D28" s="460" t="s">
        <v>7</v>
      </c>
      <c r="E28" s="9"/>
      <c r="F28" s="10"/>
      <c r="G28" s="455"/>
      <c r="H28" s="453"/>
      <c r="I28" s="454"/>
      <c r="J28" s="454"/>
      <c r="K28" s="454"/>
      <c r="L28" s="454"/>
    </row>
    <row r="29" spans="1:12" x14ac:dyDescent="0.2">
      <c r="A29" s="11"/>
      <c r="B29" s="11"/>
      <c r="C29" s="9"/>
      <c r="D29" s="9" t="s">
        <v>8</v>
      </c>
      <c r="E29" s="9"/>
      <c r="F29" s="10" t="s">
        <v>9</v>
      </c>
      <c r="G29" s="461">
        <f>Grunddaten!E10</f>
        <v>0</v>
      </c>
      <c r="H29" s="453"/>
      <c r="I29" s="454"/>
      <c r="J29" s="454"/>
      <c r="K29" s="454"/>
      <c r="L29" s="454"/>
    </row>
    <row r="30" spans="1:12" x14ac:dyDescent="0.2">
      <c r="A30" s="11"/>
      <c r="B30" s="11"/>
      <c r="C30" s="9"/>
      <c r="D30" s="9" t="s">
        <v>10</v>
      </c>
      <c r="E30" s="9"/>
      <c r="F30" s="10" t="s">
        <v>10</v>
      </c>
      <c r="G30" s="462">
        <v>5</v>
      </c>
      <c r="H30" s="453"/>
      <c r="I30" s="454"/>
      <c r="J30" s="454"/>
      <c r="K30" s="454"/>
      <c r="L30" s="454"/>
    </row>
    <row r="31" spans="1:12" x14ac:dyDescent="0.2">
      <c r="A31" s="11"/>
      <c r="B31" s="11"/>
      <c r="C31" s="9"/>
      <c r="D31" s="9" t="s">
        <v>11</v>
      </c>
      <c r="E31" s="9"/>
      <c r="F31" s="10" t="s">
        <v>9</v>
      </c>
      <c r="G31" s="461">
        <f>EDATE(G29,G30*Months_in_year)-1</f>
        <v>1826</v>
      </c>
      <c r="H31" s="453"/>
      <c r="I31" s="454"/>
      <c r="J31" s="454"/>
      <c r="K31" s="454"/>
      <c r="L31" s="454"/>
    </row>
    <row r="32" spans="1:12" x14ac:dyDescent="0.2">
      <c r="A32" s="11"/>
      <c r="B32" s="11"/>
      <c r="C32" s="9"/>
      <c r="D32" s="9"/>
      <c r="E32" s="9"/>
      <c r="F32" s="10"/>
      <c r="G32" s="463"/>
      <c r="H32" s="453"/>
      <c r="I32" s="454"/>
      <c r="J32" s="454"/>
      <c r="K32" s="454"/>
      <c r="L32" s="454"/>
    </row>
    <row r="33" spans="1:12" x14ac:dyDescent="0.2">
      <c r="A33" s="11"/>
      <c r="B33" s="11"/>
      <c r="C33" s="9"/>
      <c r="D33" s="460" t="s">
        <v>65</v>
      </c>
      <c r="E33" s="9"/>
      <c r="F33" s="464" t="s">
        <v>68</v>
      </c>
      <c r="G33" s="465" t="s">
        <v>69</v>
      </c>
      <c r="H33" s="453"/>
      <c r="I33" s="454"/>
      <c r="J33" s="454"/>
      <c r="K33" s="454"/>
      <c r="L33" s="454"/>
    </row>
    <row r="34" spans="1:12" x14ac:dyDescent="0.2">
      <c r="A34" s="11"/>
      <c r="B34" s="11"/>
      <c r="C34" s="9"/>
      <c r="D34" s="9" t="s">
        <v>31</v>
      </c>
      <c r="E34" s="9"/>
      <c r="F34" s="461">
        <f>G29</f>
        <v>0</v>
      </c>
      <c r="G34" s="461">
        <f>EDATE(G29,Months_in_year)</f>
        <v>366</v>
      </c>
      <c r="H34" s="455"/>
      <c r="I34" s="454"/>
      <c r="J34" s="454"/>
      <c r="K34" s="454"/>
      <c r="L34" s="454"/>
    </row>
    <row r="35" spans="1:12" x14ac:dyDescent="0.2">
      <c r="A35" s="11"/>
      <c r="B35" s="11"/>
      <c r="C35" s="9"/>
      <c r="D35" s="9" t="s">
        <v>32</v>
      </c>
      <c r="E35" s="9"/>
      <c r="F35" s="461">
        <f>G34</f>
        <v>366</v>
      </c>
      <c r="G35" s="461">
        <f>G31</f>
        <v>1826</v>
      </c>
      <c r="H35" s="455"/>
      <c r="I35" s="454"/>
      <c r="J35" s="454"/>
      <c r="K35" s="454"/>
      <c r="L35" s="454"/>
    </row>
    <row r="36" spans="1:12" x14ac:dyDescent="0.2">
      <c r="A36" s="11"/>
      <c r="B36" s="11"/>
      <c r="C36" s="9"/>
      <c r="D36" s="9"/>
      <c r="E36" s="9"/>
      <c r="F36" s="466"/>
      <c r="G36" s="463"/>
      <c r="H36" s="453"/>
      <c r="I36" s="454"/>
      <c r="J36" s="454"/>
      <c r="K36" s="454"/>
      <c r="L36" s="454"/>
    </row>
    <row r="37" spans="1:12" x14ac:dyDescent="0.2">
      <c r="A37" s="11"/>
      <c r="B37" s="11"/>
      <c r="C37" s="9"/>
      <c r="D37" s="460" t="s">
        <v>12</v>
      </c>
      <c r="E37" s="9"/>
      <c r="F37" s="10"/>
      <c r="G37" s="455"/>
      <c r="H37" s="455"/>
      <c r="I37" s="454"/>
      <c r="J37" s="454"/>
      <c r="K37" s="454"/>
      <c r="L37" s="454"/>
    </row>
    <row r="38" spans="1:12" x14ac:dyDescent="0.2">
      <c r="A38" s="11"/>
      <c r="B38" s="11"/>
      <c r="C38" s="9"/>
      <c r="D38" s="9" t="s">
        <v>13</v>
      </c>
      <c r="E38" s="9"/>
      <c r="F38" s="10" t="s">
        <v>55</v>
      </c>
      <c r="G38" s="467">
        <v>12</v>
      </c>
      <c r="H38" s="455"/>
      <c r="I38" s="454"/>
      <c r="J38" s="454"/>
      <c r="K38" s="454"/>
      <c r="L38" s="454"/>
    </row>
    <row r="39" spans="1:12" x14ac:dyDescent="0.2">
      <c r="A39" s="11"/>
      <c r="B39" s="11"/>
      <c r="C39" s="9"/>
      <c r="D39" s="9" t="s">
        <v>14</v>
      </c>
      <c r="E39" s="9"/>
      <c r="F39" s="10" t="s">
        <v>56</v>
      </c>
      <c r="G39" s="467">
        <v>365</v>
      </c>
      <c r="H39" s="455"/>
      <c r="I39" s="454"/>
      <c r="J39" s="454"/>
      <c r="K39" s="454"/>
      <c r="L39" s="454"/>
    </row>
    <row r="40" spans="1:12" x14ac:dyDescent="0.2">
      <c r="A40" s="11"/>
      <c r="B40" s="11"/>
      <c r="C40" s="9"/>
      <c r="D40" s="9" t="s">
        <v>174</v>
      </c>
      <c r="E40" s="9"/>
      <c r="F40" s="10" t="s">
        <v>56</v>
      </c>
      <c r="G40" s="467">
        <v>30</v>
      </c>
      <c r="H40" s="455"/>
      <c r="I40" s="454"/>
      <c r="J40" s="454"/>
      <c r="K40" s="454"/>
      <c r="L40" s="454"/>
    </row>
    <row r="41" spans="1:12" x14ac:dyDescent="0.2">
      <c r="A41" s="11"/>
      <c r="B41" s="11"/>
      <c r="C41" s="9"/>
      <c r="D41" s="9" t="s">
        <v>53</v>
      </c>
      <c r="E41" s="9"/>
      <c r="F41" s="10" t="s">
        <v>56</v>
      </c>
      <c r="G41" s="467">
        <v>7</v>
      </c>
      <c r="H41" s="455"/>
      <c r="I41" s="454"/>
      <c r="J41" s="454"/>
      <c r="K41" s="454"/>
      <c r="L41" s="454"/>
    </row>
    <row r="42" spans="1:12" x14ac:dyDescent="0.2">
      <c r="A42" s="11"/>
      <c r="B42" s="11"/>
      <c r="C42" s="9"/>
      <c r="D42" s="9"/>
      <c r="E42" s="9"/>
      <c r="F42" s="10"/>
      <c r="G42" s="10"/>
      <c r="H42" s="455"/>
      <c r="I42" s="454"/>
      <c r="J42" s="454"/>
      <c r="K42" s="454"/>
      <c r="L42" s="454"/>
    </row>
    <row r="43" spans="1:12" x14ac:dyDescent="0.2">
      <c r="A43" s="11"/>
      <c r="B43" s="11"/>
      <c r="C43" s="9"/>
      <c r="D43" s="9"/>
      <c r="E43" s="9"/>
      <c r="F43" s="10"/>
      <c r="G43" s="10"/>
      <c r="H43" s="455"/>
      <c r="I43" s="454"/>
      <c r="J43" s="454"/>
      <c r="K43" s="454"/>
      <c r="L43" s="454"/>
    </row>
    <row r="44" spans="1:12" x14ac:dyDescent="0.2">
      <c r="A44" s="445"/>
      <c r="B44" s="445" t="s">
        <v>63</v>
      </c>
      <c r="C44" s="445"/>
      <c r="D44" s="445"/>
      <c r="E44" s="445"/>
      <c r="F44" s="445"/>
      <c r="G44" s="449"/>
      <c r="H44" s="449"/>
      <c r="I44" s="449"/>
      <c r="J44" s="449"/>
      <c r="K44" s="449"/>
      <c r="L44" s="449"/>
    </row>
    <row r="45" spans="1:12" x14ac:dyDescent="0.2">
      <c r="A45" s="11"/>
      <c r="B45" s="11"/>
      <c r="C45" s="9"/>
      <c r="D45" s="9"/>
      <c r="E45" s="9"/>
      <c r="F45" s="10"/>
      <c r="G45" s="455"/>
      <c r="H45" s="453"/>
      <c r="I45" s="454"/>
      <c r="J45" s="454"/>
      <c r="K45" s="454"/>
      <c r="L45" s="454"/>
    </row>
    <row r="46" spans="1:12" x14ac:dyDescent="0.2">
      <c r="B46" s="6"/>
      <c r="C46" s="468" t="s">
        <v>74</v>
      </c>
      <c r="D46" s="9"/>
      <c r="E46" s="9"/>
      <c r="F46" s="10" t="s">
        <v>16</v>
      </c>
      <c r="G46" s="469">
        <f>Grunddaten!E11</f>
        <v>0</v>
      </c>
      <c r="H46" s="453"/>
      <c r="I46" s="454"/>
      <c r="J46" s="454"/>
      <c r="K46" s="454"/>
      <c r="L46" s="454"/>
    </row>
    <row r="47" spans="1:12" ht="16.149999999999999" customHeight="1" x14ac:dyDescent="0.2">
      <c r="A47" s="11"/>
      <c r="B47" s="6"/>
      <c r="C47" s="470"/>
      <c r="D47" s="9"/>
      <c r="E47" s="9"/>
      <c r="F47" s="10"/>
      <c r="G47" s="471"/>
      <c r="H47" s="453"/>
      <c r="I47" s="454"/>
      <c r="J47" s="454"/>
      <c r="K47" s="454"/>
      <c r="L47" s="454"/>
    </row>
    <row r="48" spans="1:12" x14ac:dyDescent="0.2">
      <c r="A48" s="445"/>
      <c r="B48" s="445" t="s">
        <v>57</v>
      </c>
      <c r="C48" s="445"/>
      <c r="D48" s="445"/>
      <c r="E48" s="445"/>
      <c r="F48" s="445"/>
      <c r="G48" s="445"/>
      <c r="H48" s="449"/>
      <c r="I48" s="449"/>
      <c r="J48" s="449"/>
      <c r="K48" s="449"/>
      <c r="L48" s="198"/>
    </row>
    <row r="49" spans="1:23" x14ac:dyDescent="0.2">
      <c r="A49" s="450"/>
      <c r="B49" s="6"/>
      <c r="C49" s="468"/>
      <c r="D49" s="451"/>
      <c r="E49" s="451"/>
      <c r="F49" s="472"/>
      <c r="G49" s="455"/>
      <c r="H49" s="453"/>
      <c r="I49" s="454"/>
      <c r="J49" s="454"/>
      <c r="K49" s="454"/>
      <c r="L49" s="198"/>
    </row>
    <row r="50" spans="1:23" x14ac:dyDescent="0.2">
      <c r="A50" s="473"/>
      <c r="B50" s="474"/>
      <c r="C50" s="475" t="str">
        <f>Grunddaten!A18</f>
        <v>Geschäftsrichtung 1</v>
      </c>
      <c r="D50" s="476"/>
      <c r="E50" s="476"/>
      <c r="F50" s="476"/>
      <c r="G50" s="477"/>
      <c r="H50" s="478"/>
      <c r="I50" s="479"/>
      <c r="J50" s="479"/>
      <c r="K50" s="479"/>
      <c r="L50" s="198"/>
    </row>
    <row r="51" spans="1:23" s="199" customFormat="1" ht="16.149999999999999" customHeight="1" x14ac:dyDescent="0.25"/>
    <row r="52" spans="1:23" s="199" customFormat="1" ht="15" x14ac:dyDescent="0.25">
      <c r="C52" s="480"/>
      <c r="G52" s="481">
        <f>YEAR($G$29)</f>
        <v>1900</v>
      </c>
      <c r="H52" s="481">
        <f>G52+1</f>
        <v>1901</v>
      </c>
      <c r="I52" s="481">
        <f>H52+1</f>
        <v>1902</v>
      </c>
      <c r="J52" s="481">
        <f>I52+1</f>
        <v>1903</v>
      </c>
      <c r="K52" s="481">
        <f>J52+1</f>
        <v>1904</v>
      </c>
    </row>
    <row r="53" spans="1:23" ht="14.45" customHeight="1" x14ac:dyDescent="0.2">
      <c r="A53" s="450"/>
      <c r="B53" s="482"/>
      <c r="C53" s="483" t="str">
        <f>Grunddaten!A21</f>
        <v>Durchschnittlicher monatlicher Nettoumsatz (ohne MwSt.)</v>
      </c>
      <c r="D53" s="484"/>
      <c r="E53" s="485"/>
      <c r="F53" s="13" t="str">
        <f>Grunddaten!C21</f>
        <v>CHF</v>
      </c>
      <c r="G53" s="486">
        <f>Grunddaten!E21</f>
        <v>0</v>
      </c>
      <c r="H53" s="486">
        <f>Grunddaten!F21</f>
        <v>0</v>
      </c>
      <c r="I53" s="486">
        <f>Grunddaten!G21</f>
        <v>0</v>
      </c>
      <c r="J53" s="486">
        <f>Grunddaten!H21</f>
        <v>0</v>
      </c>
      <c r="K53" s="486">
        <f>Grunddaten!I21</f>
        <v>0</v>
      </c>
      <c r="L53" s="198"/>
    </row>
    <row r="54" spans="1:23" x14ac:dyDescent="0.2">
      <c r="A54" s="450"/>
      <c r="C54" s="480"/>
      <c r="D54" s="484"/>
      <c r="F54" s="35"/>
      <c r="G54" s="487"/>
      <c r="H54" s="453"/>
      <c r="I54" s="454"/>
      <c r="J54" s="488"/>
      <c r="K54" s="454"/>
      <c r="L54" s="198"/>
      <c r="M54" s="488"/>
    </row>
    <row r="55" spans="1:23" s="199" customFormat="1" ht="16.149999999999999" customHeight="1" x14ac:dyDescent="0.25">
      <c r="C55" s="489" t="s">
        <v>219</v>
      </c>
      <c r="F55" s="13" t="s">
        <v>195</v>
      </c>
      <c r="G55" s="486">
        <f>'Zur Infoanfrage'!E1</f>
        <v>0</v>
      </c>
    </row>
    <row r="56" spans="1:23" s="199" customFormat="1" ht="16.149999999999999" customHeight="1" x14ac:dyDescent="0.25"/>
    <row r="57" spans="1:23" x14ac:dyDescent="0.2">
      <c r="A57" s="450"/>
      <c r="C57" s="480"/>
      <c r="D57" s="484"/>
      <c r="F57" s="35"/>
      <c r="G57" s="481">
        <f>YEAR($G$29)</f>
        <v>1900</v>
      </c>
      <c r="H57" s="481">
        <f>G57+1</f>
        <v>1901</v>
      </c>
      <c r="I57" s="481">
        <f>H57+1</f>
        <v>1902</v>
      </c>
      <c r="J57" s="481">
        <f>I57+1</f>
        <v>1903</v>
      </c>
      <c r="K57" s="481">
        <f>J57+1</f>
        <v>1904</v>
      </c>
      <c r="L57" s="198"/>
      <c r="M57" s="488"/>
    </row>
    <row r="58" spans="1:23" x14ac:dyDescent="0.2">
      <c r="A58" s="450"/>
      <c r="C58" s="489"/>
      <c r="D58" s="490"/>
      <c r="F58" s="13"/>
      <c r="G58" s="486">
        <v>1</v>
      </c>
      <c r="H58" s="486">
        <v>1</v>
      </c>
      <c r="I58" s="486">
        <v>1</v>
      </c>
      <c r="J58" s="486">
        <v>1</v>
      </c>
      <c r="K58" s="486">
        <v>1</v>
      </c>
      <c r="L58" s="455"/>
      <c r="M58" s="455"/>
      <c r="N58" s="455"/>
      <c r="O58" s="455"/>
      <c r="P58" s="455"/>
      <c r="Q58" s="455"/>
      <c r="R58" s="455"/>
      <c r="S58" s="455"/>
      <c r="T58" s="455"/>
      <c r="U58" s="455"/>
      <c r="V58" s="455"/>
      <c r="W58" s="227"/>
    </row>
    <row r="59" spans="1:23" x14ac:dyDescent="0.2">
      <c r="A59" s="450"/>
      <c r="C59" s="480"/>
      <c r="F59" s="13"/>
      <c r="G59" s="491"/>
      <c r="H59" s="491"/>
      <c r="I59" s="491"/>
      <c r="J59" s="491"/>
      <c r="K59" s="491"/>
      <c r="L59" s="198"/>
    </row>
    <row r="60" spans="1:23" x14ac:dyDescent="0.2">
      <c r="A60" s="473"/>
      <c r="B60" s="474"/>
      <c r="C60" s="475" t="str">
        <f>Grunddaten!A23</f>
        <v>Geschäftsrichtung 2</v>
      </c>
      <c r="D60" s="476"/>
      <c r="E60" s="476"/>
      <c r="F60" s="476"/>
      <c r="G60" s="477"/>
      <c r="H60" s="478"/>
      <c r="I60" s="479"/>
      <c r="J60" s="479"/>
      <c r="K60" s="479"/>
      <c r="L60" s="198"/>
    </row>
    <row r="61" spans="1:23" s="199" customFormat="1" ht="16.149999999999999" customHeight="1" x14ac:dyDescent="0.25"/>
    <row r="62" spans="1:23" s="199" customFormat="1" ht="15" x14ac:dyDescent="0.25">
      <c r="C62" s="480"/>
      <c r="G62" s="481">
        <f>YEAR($G$29)</f>
        <v>1900</v>
      </c>
      <c r="H62" s="481">
        <f>G62+1</f>
        <v>1901</v>
      </c>
      <c r="I62" s="481">
        <f>H62+1</f>
        <v>1902</v>
      </c>
      <c r="J62" s="481">
        <f>I62+1</f>
        <v>1903</v>
      </c>
      <c r="K62" s="481">
        <f>J62+1</f>
        <v>1904</v>
      </c>
    </row>
    <row r="63" spans="1:23" ht="14.45" customHeight="1" x14ac:dyDescent="0.2">
      <c r="A63" s="450"/>
      <c r="B63" s="482"/>
      <c r="C63" s="483" t="str">
        <f>Grunddaten!A26</f>
        <v>Durchschnittlicher monatlicher Nettoumsatz (ohne MwSt.)</v>
      </c>
      <c r="D63" s="484"/>
      <c r="E63" s="485"/>
      <c r="F63" s="13" t="str">
        <f>Grunddaten!C26</f>
        <v>CHF</v>
      </c>
      <c r="G63" s="486">
        <f>Grunddaten!E26</f>
        <v>0</v>
      </c>
      <c r="H63" s="486">
        <f>Grunddaten!F26</f>
        <v>0</v>
      </c>
      <c r="I63" s="486">
        <f>Grunddaten!G26</f>
        <v>0</v>
      </c>
      <c r="J63" s="486">
        <f>Grunddaten!H26</f>
        <v>0</v>
      </c>
      <c r="K63" s="486">
        <f>Grunddaten!I26</f>
        <v>0</v>
      </c>
      <c r="L63" s="198"/>
    </row>
    <row r="64" spans="1:23" x14ac:dyDescent="0.2">
      <c r="A64" s="450"/>
      <c r="C64" s="480"/>
      <c r="D64" s="484"/>
      <c r="F64" s="35"/>
      <c r="G64" s="487"/>
      <c r="H64" s="453"/>
      <c r="I64" s="454"/>
      <c r="J64" s="488"/>
      <c r="K64" s="454"/>
      <c r="L64" s="198"/>
      <c r="M64" s="488"/>
    </row>
    <row r="65" spans="1:23" s="199" customFormat="1" ht="16.149999999999999" customHeight="1" x14ac:dyDescent="0.25">
      <c r="C65" s="489" t="s">
        <v>219</v>
      </c>
      <c r="F65" s="13" t="s">
        <v>195</v>
      </c>
      <c r="G65" s="486">
        <f>'Zur Infoanfrage'!E2</f>
        <v>0</v>
      </c>
    </row>
    <row r="66" spans="1:23" s="199" customFormat="1" ht="16.149999999999999" customHeight="1" x14ac:dyDescent="0.25"/>
    <row r="67" spans="1:23" x14ac:dyDescent="0.2">
      <c r="A67" s="450"/>
      <c r="C67" s="480"/>
      <c r="D67" s="484"/>
      <c r="F67" s="35"/>
      <c r="G67" s="481">
        <f>YEAR($G$29)</f>
        <v>1900</v>
      </c>
      <c r="H67" s="481">
        <f>G67+1</f>
        <v>1901</v>
      </c>
      <c r="I67" s="481">
        <f>H67+1</f>
        <v>1902</v>
      </c>
      <c r="J67" s="481">
        <f>I67+1</f>
        <v>1903</v>
      </c>
      <c r="K67" s="481">
        <f>J67+1</f>
        <v>1904</v>
      </c>
      <c r="L67" s="198"/>
      <c r="M67" s="488"/>
    </row>
    <row r="68" spans="1:23" x14ac:dyDescent="0.2">
      <c r="A68" s="450"/>
      <c r="C68" s="489"/>
      <c r="D68" s="490"/>
      <c r="F68" s="13"/>
      <c r="G68" s="486">
        <v>1</v>
      </c>
      <c r="H68" s="486">
        <v>1</v>
      </c>
      <c r="I68" s="486">
        <v>1</v>
      </c>
      <c r="J68" s="486">
        <v>1</v>
      </c>
      <c r="K68" s="486">
        <v>1</v>
      </c>
      <c r="L68" s="455"/>
      <c r="M68" s="455"/>
      <c r="N68" s="455"/>
      <c r="O68" s="455"/>
      <c r="P68" s="455"/>
      <c r="Q68" s="455"/>
      <c r="R68" s="455"/>
      <c r="S68" s="455"/>
      <c r="T68" s="455"/>
      <c r="U68" s="455"/>
      <c r="V68" s="455"/>
      <c r="W68" s="227"/>
    </row>
    <row r="69" spans="1:23" x14ac:dyDescent="0.2">
      <c r="A69" s="450"/>
      <c r="C69" s="480"/>
      <c r="F69" s="13"/>
      <c r="G69" s="491"/>
      <c r="H69" s="491"/>
      <c r="I69" s="491"/>
      <c r="J69" s="491"/>
      <c r="K69" s="491"/>
      <c r="L69" s="198"/>
    </row>
    <row r="70" spans="1:23" x14ac:dyDescent="0.2">
      <c r="A70" s="473"/>
      <c r="B70" s="474"/>
      <c r="C70" s="475" t="str">
        <f>Grunddaten!A28</f>
        <v>Geschäftsrichtung 3</v>
      </c>
      <c r="D70" s="476"/>
      <c r="E70" s="476"/>
      <c r="F70" s="476"/>
      <c r="G70" s="477"/>
      <c r="H70" s="478"/>
      <c r="I70" s="479"/>
      <c r="J70" s="479"/>
      <c r="K70" s="479"/>
      <c r="L70" s="198"/>
    </row>
    <row r="71" spans="1:23" s="199" customFormat="1" ht="16.149999999999999" customHeight="1" x14ac:dyDescent="0.25"/>
    <row r="72" spans="1:23" s="199" customFormat="1" ht="15" x14ac:dyDescent="0.25">
      <c r="C72" s="480"/>
      <c r="G72" s="481">
        <f>YEAR($G$29)</f>
        <v>1900</v>
      </c>
      <c r="H72" s="481">
        <f>G72+1</f>
        <v>1901</v>
      </c>
      <c r="I72" s="481">
        <f>H72+1</f>
        <v>1902</v>
      </c>
      <c r="J72" s="481">
        <f>I72+1</f>
        <v>1903</v>
      </c>
      <c r="K72" s="481">
        <f>J72+1</f>
        <v>1904</v>
      </c>
    </row>
    <row r="73" spans="1:23" ht="14.45" customHeight="1" x14ac:dyDescent="0.2">
      <c r="A73" s="450"/>
      <c r="B73" s="482"/>
      <c r="C73" s="483" t="str">
        <f>Grunddaten!A31</f>
        <v>Durchschnittlicher monatlicher Nettoumsatz (ohne MwSt.)</v>
      </c>
      <c r="D73" s="484"/>
      <c r="E73" s="485"/>
      <c r="F73" s="13" t="str">
        <f>Grunddaten!C31</f>
        <v>CHF</v>
      </c>
      <c r="G73" s="486">
        <f>Grunddaten!E31</f>
        <v>0</v>
      </c>
      <c r="H73" s="486">
        <f>Grunddaten!F31</f>
        <v>0</v>
      </c>
      <c r="I73" s="486">
        <f>Grunddaten!G31</f>
        <v>0</v>
      </c>
      <c r="J73" s="486">
        <f>Grunddaten!H31</f>
        <v>0</v>
      </c>
      <c r="K73" s="486">
        <f>Grunddaten!I31</f>
        <v>0</v>
      </c>
      <c r="L73" s="198"/>
    </row>
    <row r="74" spans="1:23" x14ac:dyDescent="0.2">
      <c r="A74" s="450"/>
      <c r="C74" s="480"/>
      <c r="D74" s="484"/>
      <c r="F74" s="35"/>
      <c r="G74" s="487"/>
      <c r="H74" s="453"/>
      <c r="I74" s="454"/>
      <c r="J74" s="488"/>
      <c r="K74" s="454"/>
      <c r="L74" s="198"/>
      <c r="M74" s="488"/>
    </row>
    <row r="75" spans="1:23" s="199" customFormat="1" ht="16.149999999999999" customHeight="1" x14ac:dyDescent="0.25">
      <c r="C75" s="489" t="s">
        <v>219</v>
      </c>
      <c r="F75" s="13" t="s">
        <v>195</v>
      </c>
      <c r="G75" s="486">
        <f>'Zur Infoanfrage'!E3</f>
        <v>0</v>
      </c>
    </row>
    <row r="76" spans="1:23" s="199" customFormat="1" ht="16.149999999999999" customHeight="1" x14ac:dyDescent="0.25"/>
    <row r="77" spans="1:23" x14ac:dyDescent="0.2">
      <c r="A77" s="450"/>
      <c r="C77" s="480"/>
      <c r="D77" s="484"/>
      <c r="F77" s="35"/>
      <c r="G77" s="481">
        <f>YEAR($G$29)</f>
        <v>1900</v>
      </c>
      <c r="H77" s="481">
        <f>G77+1</f>
        <v>1901</v>
      </c>
      <c r="I77" s="481">
        <f>H77+1</f>
        <v>1902</v>
      </c>
      <c r="J77" s="481">
        <f>I77+1</f>
        <v>1903</v>
      </c>
      <c r="K77" s="481">
        <f>J77+1</f>
        <v>1904</v>
      </c>
      <c r="L77" s="198"/>
      <c r="M77" s="488"/>
    </row>
    <row r="78" spans="1:23" x14ac:dyDescent="0.2">
      <c r="A78" s="450"/>
      <c r="C78" s="489"/>
      <c r="D78" s="490"/>
      <c r="F78" s="13"/>
      <c r="G78" s="486">
        <v>1</v>
      </c>
      <c r="H78" s="486">
        <v>1</v>
      </c>
      <c r="I78" s="486">
        <v>1</v>
      </c>
      <c r="J78" s="486">
        <v>1</v>
      </c>
      <c r="K78" s="486">
        <v>1</v>
      </c>
      <c r="L78" s="455"/>
      <c r="M78" s="455"/>
      <c r="N78" s="455"/>
      <c r="O78" s="455"/>
      <c r="P78" s="455"/>
      <c r="Q78" s="455"/>
      <c r="R78" s="455"/>
      <c r="S78" s="455"/>
      <c r="T78" s="455"/>
      <c r="U78" s="455"/>
      <c r="V78" s="455"/>
      <c r="W78" s="227"/>
    </row>
    <row r="79" spans="1:23" x14ac:dyDescent="0.2">
      <c r="A79" s="450"/>
      <c r="C79" s="480"/>
      <c r="F79" s="13"/>
      <c r="G79" s="491"/>
      <c r="H79" s="491"/>
      <c r="I79" s="491"/>
      <c r="J79" s="491"/>
      <c r="K79" s="491"/>
      <c r="L79" s="198"/>
    </row>
    <row r="80" spans="1:23" x14ac:dyDescent="0.2">
      <c r="A80" s="473"/>
      <c r="B80" s="474"/>
      <c r="C80" s="475"/>
      <c r="D80" s="476"/>
      <c r="E80" s="476"/>
      <c r="F80" s="476"/>
      <c r="G80" s="477"/>
      <c r="H80" s="478"/>
      <c r="I80" s="479"/>
      <c r="J80" s="479"/>
      <c r="K80" s="479"/>
      <c r="L80" s="198"/>
    </row>
    <row r="81" spans="1:23" s="199" customFormat="1" ht="16.149999999999999" customHeight="1" x14ac:dyDescent="0.25"/>
    <row r="82" spans="1:23" s="199" customFormat="1" ht="15" x14ac:dyDescent="0.25">
      <c r="C82" s="480"/>
      <c r="G82" s="481">
        <f>YEAR($G$29)</f>
        <v>1900</v>
      </c>
      <c r="H82" s="481">
        <f>G82+1</f>
        <v>1901</v>
      </c>
      <c r="I82" s="481">
        <f>H82+1</f>
        <v>1902</v>
      </c>
      <c r="J82" s="481">
        <f>I82+1</f>
        <v>1903</v>
      </c>
      <c r="K82" s="481">
        <f>J82+1</f>
        <v>1904</v>
      </c>
    </row>
    <row r="83" spans="1:23" ht="14.45" customHeight="1" x14ac:dyDescent="0.2">
      <c r="A83" s="450"/>
      <c r="B83" s="482"/>
      <c r="C83" s="483"/>
      <c r="D83" s="484"/>
      <c r="E83" s="485"/>
      <c r="F83" s="13"/>
      <c r="G83" s="486">
        <v>0</v>
      </c>
      <c r="H83" s="486">
        <v>0</v>
      </c>
      <c r="I83" s="486">
        <v>0</v>
      </c>
      <c r="J83" s="486">
        <v>0</v>
      </c>
      <c r="K83" s="486">
        <v>0</v>
      </c>
      <c r="L83" s="198"/>
    </row>
    <row r="84" spans="1:23" x14ac:dyDescent="0.2">
      <c r="A84" s="450"/>
      <c r="C84" s="480"/>
      <c r="D84" s="484"/>
      <c r="F84" s="35"/>
      <c r="G84" s="487"/>
      <c r="H84" s="453"/>
      <c r="I84" s="454"/>
      <c r="J84" s="488"/>
      <c r="K84" s="454"/>
      <c r="L84" s="198"/>
      <c r="M84" s="488"/>
    </row>
    <row r="85" spans="1:23" s="199" customFormat="1" ht="16.149999999999999" customHeight="1" x14ac:dyDescent="0.25">
      <c r="C85" s="489" t="s">
        <v>219</v>
      </c>
      <c r="F85" s="13"/>
      <c r="G85" s="486">
        <f>'Zur Infoanfrage'!E4</f>
        <v>0</v>
      </c>
    </row>
    <row r="86" spans="1:23" s="199" customFormat="1" ht="16.149999999999999" customHeight="1" x14ac:dyDescent="0.25"/>
    <row r="87" spans="1:23" x14ac:dyDescent="0.2">
      <c r="A87" s="450"/>
      <c r="C87" s="480"/>
      <c r="D87" s="484"/>
      <c r="F87" s="35"/>
      <c r="G87" s="481">
        <f>YEAR($G$29)</f>
        <v>1900</v>
      </c>
      <c r="H87" s="481">
        <f>G87+1</f>
        <v>1901</v>
      </c>
      <c r="I87" s="481">
        <f>H87+1</f>
        <v>1902</v>
      </c>
      <c r="J87" s="481">
        <f>I87+1</f>
        <v>1903</v>
      </c>
      <c r="K87" s="481">
        <f>J87+1</f>
        <v>1904</v>
      </c>
      <c r="L87" s="198"/>
      <c r="M87" s="488"/>
    </row>
    <row r="88" spans="1:23" x14ac:dyDescent="0.2">
      <c r="A88" s="450"/>
      <c r="C88" s="483"/>
      <c r="D88" s="490"/>
      <c r="F88" s="13"/>
      <c r="G88" s="486">
        <v>0</v>
      </c>
      <c r="H88" s="486">
        <v>0</v>
      </c>
      <c r="I88" s="486">
        <v>0</v>
      </c>
      <c r="J88" s="486">
        <v>0</v>
      </c>
      <c r="K88" s="486">
        <v>0</v>
      </c>
      <c r="L88" s="455"/>
      <c r="M88" s="455"/>
      <c r="N88" s="455"/>
      <c r="O88" s="455"/>
      <c r="P88" s="455"/>
      <c r="Q88" s="455"/>
      <c r="R88" s="455"/>
      <c r="S88" s="455"/>
      <c r="T88" s="455"/>
      <c r="U88" s="455"/>
      <c r="V88" s="455"/>
      <c r="W88" s="227"/>
    </row>
    <row r="89" spans="1:23" x14ac:dyDescent="0.2">
      <c r="A89" s="450"/>
      <c r="C89" s="480"/>
      <c r="F89" s="13"/>
      <c r="G89" s="491"/>
      <c r="H89" s="491"/>
      <c r="I89" s="491"/>
      <c r="J89" s="491"/>
      <c r="K89" s="491"/>
      <c r="L89" s="198"/>
    </row>
    <row r="90" spans="1:23" x14ac:dyDescent="0.2">
      <c r="A90" s="473"/>
      <c r="B90" s="474"/>
      <c r="C90" s="475"/>
      <c r="D90" s="476"/>
      <c r="E90" s="476"/>
      <c r="F90" s="476"/>
      <c r="G90" s="477"/>
      <c r="H90" s="478"/>
      <c r="I90" s="479"/>
      <c r="J90" s="479"/>
      <c r="K90" s="479"/>
      <c r="L90" s="198"/>
    </row>
    <row r="91" spans="1:23" s="199" customFormat="1" ht="16.149999999999999" customHeight="1" x14ac:dyDescent="0.25"/>
    <row r="92" spans="1:23" s="199" customFormat="1" ht="15" x14ac:dyDescent="0.25">
      <c r="C92" s="480"/>
      <c r="G92" s="481">
        <f>YEAR($G$29)</f>
        <v>1900</v>
      </c>
      <c r="H92" s="481">
        <f>G92+1</f>
        <v>1901</v>
      </c>
      <c r="I92" s="481">
        <f>H92+1</f>
        <v>1902</v>
      </c>
      <c r="J92" s="481">
        <f>I92+1</f>
        <v>1903</v>
      </c>
      <c r="K92" s="481">
        <f>J92+1</f>
        <v>1904</v>
      </c>
    </row>
    <row r="93" spans="1:23" ht="14.45" customHeight="1" x14ac:dyDescent="0.2">
      <c r="A93" s="450"/>
      <c r="B93" s="482"/>
      <c r="C93" s="483"/>
      <c r="D93" s="484"/>
      <c r="E93" s="485"/>
      <c r="F93" s="13"/>
      <c r="G93" s="486">
        <v>0</v>
      </c>
      <c r="H93" s="486">
        <v>0</v>
      </c>
      <c r="I93" s="486">
        <v>0</v>
      </c>
      <c r="J93" s="486">
        <v>0</v>
      </c>
      <c r="K93" s="486">
        <v>0</v>
      </c>
      <c r="L93" s="198"/>
    </row>
    <row r="94" spans="1:23" x14ac:dyDescent="0.2">
      <c r="A94" s="450"/>
      <c r="C94" s="480"/>
      <c r="D94" s="484"/>
      <c r="F94" s="35"/>
      <c r="G94" s="487"/>
      <c r="H94" s="453"/>
      <c r="I94" s="454"/>
      <c r="J94" s="488"/>
      <c r="K94" s="454"/>
      <c r="L94" s="198"/>
      <c r="M94" s="488"/>
    </row>
    <row r="95" spans="1:23" s="199" customFormat="1" ht="16.149999999999999" customHeight="1" x14ac:dyDescent="0.25">
      <c r="C95" s="489" t="s">
        <v>219</v>
      </c>
      <c r="F95" s="13" t="s">
        <v>195</v>
      </c>
      <c r="G95" s="486">
        <f>'Zur Infoanfrage'!E5</f>
        <v>0</v>
      </c>
    </row>
    <row r="96" spans="1:23" s="199" customFormat="1" ht="16.149999999999999" customHeight="1" x14ac:dyDescent="0.25"/>
    <row r="97" spans="1:23" x14ac:dyDescent="0.2">
      <c r="A97" s="450"/>
      <c r="C97" s="480"/>
      <c r="D97" s="484"/>
      <c r="F97" s="35"/>
      <c r="G97" s="481">
        <f>YEAR($G$29)</f>
        <v>1900</v>
      </c>
      <c r="H97" s="481">
        <f>G97+1</f>
        <v>1901</v>
      </c>
      <c r="I97" s="481">
        <f>H97+1</f>
        <v>1902</v>
      </c>
      <c r="J97" s="481">
        <f>I97+1</f>
        <v>1903</v>
      </c>
      <c r="K97" s="481">
        <f>J97+1</f>
        <v>1904</v>
      </c>
      <c r="L97" s="198"/>
      <c r="M97" s="488"/>
    </row>
    <row r="98" spans="1:23" x14ac:dyDescent="0.2">
      <c r="A98" s="450"/>
      <c r="C98" s="483"/>
      <c r="D98" s="490"/>
      <c r="F98" s="13"/>
      <c r="G98" s="486">
        <v>0</v>
      </c>
      <c r="H98" s="486">
        <v>0</v>
      </c>
      <c r="I98" s="486">
        <v>0</v>
      </c>
      <c r="J98" s="486">
        <v>0</v>
      </c>
      <c r="K98" s="486">
        <v>0</v>
      </c>
      <c r="L98" s="455"/>
      <c r="M98" s="455"/>
      <c r="N98" s="455"/>
      <c r="O98" s="455"/>
      <c r="P98" s="455"/>
      <c r="Q98" s="455"/>
      <c r="R98" s="455"/>
      <c r="S98" s="455"/>
      <c r="T98" s="455"/>
      <c r="U98" s="455"/>
      <c r="V98" s="455"/>
      <c r="W98" s="227"/>
    </row>
    <row r="99" spans="1:23" x14ac:dyDescent="0.2">
      <c r="A99" s="450"/>
      <c r="C99" s="480"/>
      <c r="F99" s="13"/>
      <c r="G99" s="491"/>
      <c r="H99" s="491"/>
      <c r="I99" s="491"/>
      <c r="J99" s="491"/>
      <c r="K99" s="491"/>
      <c r="L99" s="198"/>
    </row>
    <row r="100" spans="1:23" x14ac:dyDescent="0.2">
      <c r="A100" s="473"/>
      <c r="B100" s="474"/>
      <c r="C100" s="475"/>
      <c r="D100" s="476"/>
      <c r="E100" s="476"/>
      <c r="F100" s="476"/>
      <c r="G100" s="477"/>
      <c r="H100" s="478"/>
      <c r="I100" s="479"/>
      <c r="J100" s="479"/>
      <c r="K100" s="479"/>
      <c r="L100" s="198"/>
    </row>
    <row r="101" spans="1:23" x14ac:dyDescent="0.2">
      <c r="A101" s="450"/>
      <c r="C101" s="480"/>
      <c r="F101" s="13"/>
      <c r="G101" s="491"/>
      <c r="H101" s="491"/>
      <c r="I101" s="491"/>
      <c r="J101" s="491"/>
      <c r="K101" s="491"/>
      <c r="L101" s="198"/>
    </row>
    <row r="102" spans="1:23" x14ac:dyDescent="0.2">
      <c r="A102" s="450"/>
      <c r="C102" s="480"/>
      <c r="F102" s="13"/>
      <c r="G102" s="481">
        <f>YEAR($G$29)</f>
        <v>1900</v>
      </c>
      <c r="H102" s="481">
        <f>G102+1</f>
        <v>1901</v>
      </c>
      <c r="I102" s="481">
        <f>H102+1</f>
        <v>1902</v>
      </c>
      <c r="J102" s="481">
        <f>I102+1</f>
        <v>1903</v>
      </c>
      <c r="K102" s="481">
        <f>J102+1</f>
        <v>1904</v>
      </c>
      <c r="L102" s="198"/>
    </row>
    <row r="103" spans="1:23" x14ac:dyDescent="0.2">
      <c r="A103" s="450"/>
      <c r="C103" s="483"/>
      <c r="F103" s="13"/>
      <c r="G103" s="486">
        <v>0</v>
      </c>
      <c r="H103" s="486">
        <v>0</v>
      </c>
      <c r="I103" s="486">
        <v>0</v>
      </c>
      <c r="J103" s="486">
        <v>0</v>
      </c>
      <c r="K103" s="486">
        <v>0</v>
      </c>
      <c r="L103" s="198"/>
    </row>
    <row r="104" spans="1:23" x14ac:dyDescent="0.2">
      <c r="A104" s="450"/>
      <c r="C104" s="480"/>
      <c r="F104" s="35"/>
      <c r="G104" s="491"/>
      <c r="H104" s="491"/>
      <c r="I104" s="491"/>
      <c r="J104" s="491"/>
      <c r="K104" s="491"/>
      <c r="L104" s="198"/>
    </row>
    <row r="105" spans="1:23" s="199" customFormat="1" ht="16.149999999999999" customHeight="1" x14ac:dyDescent="0.25">
      <c r="C105" s="489" t="s">
        <v>219</v>
      </c>
      <c r="F105" s="13"/>
      <c r="G105" s="486">
        <f>'Zur Infoanfrage'!E6</f>
        <v>0</v>
      </c>
    </row>
    <row r="106" spans="1:23" s="199" customFormat="1" ht="16.149999999999999" customHeight="1" x14ac:dyDescent="0.25"/>
    <row r="107" spans="1:23" x14ac:dyDescent="0.2">
      <c r="A107" s="450"/>
      <c r="C107" s="480"/>
      <c r="F107" s="13"/>
      <c r="G107" s="481">
        <f>YEAR($G$29)</f>
        <v>1900</v>
      </c>
      <c r="H107" s="481">
        <f>G107+1</f>
        <v>1901</v>
      </c>
      <c r="I107" s="481">
        <f>H107+1</f>
        <v>1902</v>
      </c>
      <c r="J107" s="481">
        <f>I107+1</f>
        <v>1903</v>
      </c>
      <c r="K107" s="481">
        <f>J107+1</f>
        <v>1904</v>
      </c>
      <c r="L107" s="198"/>
    </row>
    <row r="108" spans="1:23" x14ac:dyDescent="0.2">
      <c r="A108" s="450"/>
      <c r="C108" s="483"/>
      <c r="F108" s="13"/>
      <c r="G108" s="486">
        <v>0</v>
      </c>
      <c r="H108" s="486">
        <v>0</v>
      </c>
      <c r="I108" s="486">
        <v>0</v>
      </c>
      <c r="J108" s="486">
        <v>0</v>
      </c>
      <c r="K108" s="486">
        <v>0</v>
      </c>
      <c r="L108" s="198"/>
    </row>
    <row r="109" spans="1:23" x14ac:dyDescent="0.2">
      <c r="A109" s="450"/>
      <c r="C109" s="490"/>
      <c r="D109" s="490"/>
      <c r="E109" s="490"/>
      <c r="F109" s="35"/>
      <c r="G109" s="492"/>
      <c r="H109" s="493"/>
      <c r="I109" s="494"/>
      <c r="J109" s="494"/>
      <c r="K109" s="494"/>
      <c r="L109" s="198"/>
    </row>
    <row r="110" spans="1:23" x14ac:dyDescent="0.2">
      <c r="A110" s="473"/>
      <c r="B110" s="474"/>
      <c r="C110" s="475"/>
      <c r="D110" s="476"/>
      <c r="E110" s="476"/>
      <c r="F110" s="476"/>
      <c r="G110" s="477"/>
      <c r="H110" s="478"/>
      <c r="I110" s="479"/>
      <c r="J110" s="479"/>
      <c r="K110" s="479"/>
      <c r="L110" s="198"/>
    </row>
    <row r="111" spans="1:23" x14ac:dyDescent="0.2">
      <c r="A111" s="450"/>
      <c r="C111" s="480"/>
      <c r="F111" s="13"/>
      <c r="G111" s="491"/>
      <c r="H111" s="491"/>
      <c r="I111" s="491"/>
      <c r="J111" s="491"/>
      <c r="K111" s="491"/>
      <c r="L111" s="198"/>
    </row>
    <row r="112" spans="1:23" x14ac:dyDescent="0.2">
      <c r="A112" s="450"/>
      <c r="C112" s="480"/>
      <c r="F112" s="35"/>
      <c r="G112" s="481">
        <f>YEAR($G$29)</f>
        <v>1900</v>
      </c>
      <c r="H112" s="481">
        <f>G112+1</f>
        <v>1901</v>
      </c>
      <c r="I112" s="481">
        <f>H112+1</f>
        <v>1902</v>
      </c>
      <c r="J112" s="481">
        <f>I112+1</f>
        <v>1903</v>
      </c>
      <c r="K112" s="481">
        <f>J112+1</f>
        <v>1904</v>
      </c>
      <c r="L112" s="198"/>
    </row>
    <row r="113" spans="1:12" x14ac:dyDescent="0.2">
      <c r="A113" s="450"/>
      <c r="C113" s="483"/>
      <c r="F113" s="13"/>
      <c r="G113" s="486">
        <v>0</v>
      </c>
      <c r="H113" s="486">
        <v>0</v>
      </c>
      <c r="I113" s="486">
        <v>0</v>
      </c>
      <c r="J113" s="486">
        <v>0</v>
      </c>
      <c r="K113" s="486">
        <v>0</v>
      </c>
      <c r="L113" s="198"/>
    </row>
    <row r="114" spans="1:12" x14ac:dyDescent="0.2">
      <c r="A114" s="450"/>
      <c r="C114" s="480"/>
      <c r="F114" s="35"/>
      <c r="G114" s="491"/>
      <c r="H114" s="491"/>
      <c r="I114" s="491"/>
      <c r="J114" s="491"/>
      <c r="K114" s="491"/>
      <c r="L114" s="198"/>
    </row>
    <row r="115" spans="1:12" s="199" customFormat="1" ht="16.149999999999999" customHeight="1" x14ac:dyDescent="0.25">
      <c r="C115" s="489" t="s">
        <v>219</v>
      </c>
      <c r="F115" s="13"/>
      <c r="G115" s="486">
        <f>'Zur Infoanfrage'!E7</f>
        <v>0</v>
      </c>
    </row>
    <row r="116" spans="1:12" s="199" customFormat="1" ht="16.149999999999999" customHeight="1" x14ac:dyDescent="0.25"/>
    <row r="117" spans="1:12" x14ac:dyDescent="0.2">
      <c r="A117" s="450"/>
      <c r="C117" s="480"/>
      <c r="F117" s="35"/>
      <c r="G117" s="481">
        <f>YEAR($G$29)</f>
        <v>1900</v>
      </c>
      <c r="H117" s="481">
        <f>G117+1</f>
        <v>1901</v>
      </c>
      <c r="I117" s="481">
        <f>H117+1</f>
        <v>1902</v>
      </c>
      <c r="J117" s="481">
        <f>I117+1</f>
        <v>1903</v>
      </c>
      <c r="K117" s="481">
        <f>J117+1</f>
        <v>1904</v>
      </c>
      <c r="L117" s="198"/>
    </row>
    <row r="118" spans="1:12" x14ac:dyDescent="0.2">
      <c r="A118" s="450"/>
      <c r="C118" s="483"/>
      <c r="F118" s="13"/>
      <c r="G118" s="486">
        <v>0</v>
      </c>
      <c r="H118" s="486">
        <v>0</v>
      </c>
      <c r="I118" s="486">
        <v>0</v>
      </c>
      <c r="J118" s="486">
        <v>0</v>
      </c>
      <c r="K118" s="486">
        <v>0</v>
      </c>
      <c r="L118" s="198"/>
    </row>
    <row r="119" spans="1:12" x14ac:dyDescent="0.2">
      <c r="A119" s="450"/>
      <c r="C119" s="490"/>
      <c r="D119" s="490"/>
      <c r="E119" s="490"/>
      <c r="F119" s="35"/>
      <c r="G119" s="492"/>
      <c r="H119" s="493"/>
      <c r="I119" s="494"/>
      <c r="J119" s="494"/>
      <c r="K119" s="494"/>
      <c r="L119" s="198"/>
    </row>
    <row r="120" spans="1:12" x14ac:dyDescent="0.2">
      <c r="A120" s="473"/>
      <c r="B120" s="474"/>
      <c r="C120" s="475"/>
      <c r="D120" s="476"/>
      <c r="E120" s="476"/>
      <c r="F120" s="476"/>
      <c r="G120" s="477"/>
      <c r="H120" s="478"/>
      <c r="I120" s="479"/>
      <c r="J120" s="479"/>
      <c r="K120" s="479"/>
      <c r="L120" s="198"/>
    </row>
    <row r="121" spans="1:12" x14ac:dyDescent="0.2">
      <c r="A121" s="450"/>
      <c r="C121" s="480"/>
      <c r="F121" s="13"/>
      <c r="G121" s="491"/>
      <c r="H121" s="491"/>
      <c r="I121" s="491"/>
      <c r="J121" s="491"/>
      <c r="K121" s="491"/>
      <c r="L121" s="198"/>
    </row>
    <row r="122" spans="1:12" x14ac:dyDescent="0.2">
      <c r="A122" s="450"/>
      <c r="C122" s="480"/>
      <c r="F122" s="35"/>
      <c r="G122" s="481">
        <f>YEAR($G$29)</f>
        <v>1900</v>
      </c>
      <c r="H122" s="481">
        <f>G122+1</f>
        <v>1901</v>
      </c>
      <c r="I122" s="481">
        <f>H122+1</f>
        <v>1902</v>
      </c>
      <c r="J122" s="481">
        <f>I122+1</f>
        <v>1903</v>
      </c>
      <c r="K122" s="481">
        <f>J122+1</f>
        <v>1904</v>
      </c>
      <c r="L122" s="198"/>
    </row>
    <row r="123" spans="1:12" x14ac:dyDescent="0.2">
      <c r="A123" s="450"/>
      <c r="C123" s="483"/>
      <c r="F123" s="13"/>
      <c r="G123" s="486">
        <v>0</v>
      </c>
      <c r="H123" s="486">
        <v>0</v>
      </c>
      <c r="I123" s="486">
        <v>0</v>
      </c>
      <c r="J123" s="486">
        <v>0</v>
      </c>
      <c r="K123" s="486">
        <v>0</v>
      </c>
      <c r="L123" s="198"/>
    </row>
    <row r="124" spans="1:12" x14ac:dyDescent="0.2">
      <c r="A124" s="450"/>
      <c r="C124" s="480"/>
      <c r="F124" s="13"/>
      <c r="G124" s="491"/>
      <c r="H124" s="491"/>
      <c r="I124" s="491"/>
      <c r="J124" s="491"/>
      <c r="K124" s="491"/>
      <c r="L124" s="198"/>
    </row>
    <row r="125" spans="1:12" s="199" customFormat="1" ht="16.149999999999999" customHeight="1" x14ac:dyDescent="0.25">
      <c r="C125" s="489" t="s">
        <v>219</v>
      </c>
      <c r="F125" s="13"/>
      <c r="G125" s="486">
        <f>'Zur Infoanfrage'!E8</f>
        <v>0</v>
      </c>
    </row>
    <row r="126" spans="1:12" s="199" customFormat="1" ht="16.149999999999999" customHeight="1" x14ac:dyDescent="0.25"/>
    <row r="127" spans="1:12" x14ac:dyDescent="0.2">
      <c r="A127" s="450"/>
      <c r="C127" s="480"/>
      <c r="F127" s="35"/>
      <c r="G127" s="481">
        <f>YEAR($G$29)</f>
        <v>1900</v>
      </c>
      <c r="H127" s="481">
        <f>G127+1</f>
        <v>1901</v>
      </c>
      <c r="I127" s="481">
        <f>H127+1</f>
        <v>1902</v>
      </c>
      <c r="J127" s="481">
        <f>I127+1</f>
        <v>1903</v>
      </c>
      <c r="K127" s="481">
        <f>J127+1</f>
        <v>1904</v>
      </c>
      <c r="L127" s="198"/>
    </row>
    <row r="128" spans="1:12" x14ac:dyDescent="0.2">
      <c r="A128" s="450"/>
      <c r="C128" s="483"/>
      <c r="F128" s="13"/>
      <c r="G128" s="486">
        <v>0</v>
      </c>
      <c r="H128" s="486">
        <v>0</v>
      </c>
      <c r="I128" s="486">
        <v>0</v>
      </c>
      <c r="J128" s="486">
        <v>0</v>
      </c>
      <c r="K128" s="486">
        <v>0</v>
      </c>
      <c r="L128" s="198"/>
    </row>
    <row r="129" spans="1:17" x14ac:dyDescent="0.2">
      <c r="A129" s="450"/>
      <c r="C129" s="490"/>
      <c r="D129" s="490"/>
      <c r="E129" s="490"/>
      <c r="F129" s="35"/>
      <c r="G129" s="492"/>
      <c r="H129" s="493"/>
      <c r="I129" s="494"/>
      <c r="J129" s="494"/>
      <c r="K129" s="494"/>
      <c r="L129" s="198"/>
    </row>
    <row r="130" spans="1:17" x14ac:dyDescent="0.2">
      <c r="A130" s="445"/>
      <c r="B130" s="445" t="s">
        <v>18</v>
      </c>
      <c r="C130" s="445"/>
      <c r="D130" s="445"/>
      <c r="E130" s="445"/>
      <c r="F130" s="445"/>
      <c r="G130" s="495"/>
      <c r="H130" s="496"/>
      <c r="I130" s="497"/>
      <c r="J130" s="497"/>
      <c r="K130" s="497"/>
      <c r="L130" s="497"/>
    </row>
    <row r="131" spans="1:17" x14ac:dyDescent="0.2">
      <c r="A131" s="498"/>
      <c r="B131" s="450"/>
      <c r="C131" s="451"/>
      <c r="D131" s="451"/>
      <c r="E131" s="451"/>
      <c r="F131" s="472"/>
      <c r="G131" s="499"/>
      <c r="H131" s="453"/>
      <c r="I131" s="454"/>
      <c r="J131" s="454"/>
      <c r="K131" s="454"/>
      <c r="L131" s="454"/>
      <c r="N131" s="500"/>
    </row>
    <row r="132" spans="1:17" x14ac:dyDescent="0.2">
      <c r="A132" s="498"/>
      <c r="B132" s="6"/>
      <c r="C132" s="501" t="s">
        <v>47</v>
      </c>
      <c r="D132" s="8"/>
      <c r="E132" s="451"/>
      <c r="F132" s="472"/>
      <c r="G132" s="481"/>
      <c r="H132" s="481"/>
      <c r="I132" s="481"/>
      <c r="J132" s="481"/>
      <c r="K132" s="481"/>
      <c r="L132" s="481"/>
    </row>
    <row r="133" spans="1:17" x14ac:dyDescent="0.2">
      <c r="A133" s="498"/>
      <c r="C133" s="502" t="str">
        <f>"Wareneinkauf"&amp;" "&amp;Grunddaten!A18</f>
        <v>Wareneinkauf Geschäftsrichtung 1</v>
      </c>
      <c r="D133" s="8"/>
      <c r="E133" s="451"/>
      <c r="F133" s="10" t="s">
        <v>104</v>
      </c>
      <c r="G133" s="503">
        <f>Grunddaten!E40</f>
        <v>0</v>
      </c>
      <c r="H133" s="504"/>
      <c r="I133" s="504"/>
      <c r="J133" s="504"/>
      <c r="K133" s="504"/>
      <c r="L133" s="504"/>
      <c r="M133" s="504"/>
      <c r="N133" s="504"/>
      <c r="O133" s="504"/>
      <c r="P133" s="504"/>
    </row>
    <row r="134" spans="1:17" x14ac:dyDescent="0.2">
      <c r="A134" s="498"/>
      <c r="C134" s="502" t="str">
        <f>"Wareneinkauf"&amp;" "&amp;Grunddaten!A23</f>
        <v>Wareneinkauf Geschäftsrichtung 2</v>
      </c>
      <c r="D134" s="8"/>
      <c r="E134" s="451"/>
      <c r="F134" s="10" t="s">
        <v>104</v>
      </c>
      <c r="G134" s="503">
        <f>Grunddaten!E41</f>
        <v>0</v>
      </c>
      <c r="H134" s="504"/>
      <c r="I134" s="504"/>
      <c r="J134" s="504"/>
      <c r="K134" s="504"/>
      <c r="L134" s="504"/>
      <c r="M134" s="504"/>
      <c r="N134" s="504"/>
      <c r="O134" s="504"/>
      <c r="P134" s="504"/>
    </row>
    <row r="135" spans="1:17" x14ac:dyDescent="0.2">
      <c r="A135" s="498"/>
      <c r="C135" s="502" t="str">
        <f>"Wareneinkauf"&amp;" "&amp;Grunddaten!A28</f>
        <v>Wareneinkauf Geschäftsrichtung 3</v>
      </c>
      <c r="D135" s="8"/>
      <c r="E135" s="451"/>
      <c r="F135" s="10" t="s">
        <v>104</v>
      </c>
      <c r="G135" s="503">
        <f>Grunddaten!E42</f>
        <v>0</v>
      </c>
      <c r="H135" s="504"/>
      <c r="I135" s="504"/>
      <c r="J135" s="504"/>
      <c r="K135" s="504"/>
      <c r="L135" s="504"/>
      <c r="M135" s="504"/>
      <c r="N135" s="504"/>
      <c r="O135" s="504"/>
      <c r="P135" s="504"/>
    </row>
    <row r="136" spans="1:17" x14ac:dyDescent="0.2">
      <c r="A136" s="498"/>
      <c r="C136" s="502"/>
      <c r="D136" s="8"/>
      <c r="E136" s="451"/>
      <c r="F136" s="10"/>
      <c r="G136" s="504"/>
      <c r="H136" s="504"/>
      <c r="I136" s="504"/>
      <c r="J136" s="504"/>
      <c r="K136" s="504"/>
      <c r="L136" s="504"/>
      <c r="M136" s="504"/>
      <c r="N136" s="504"/>
      <c r="O136" s="504"/>
      <c r="P136" s="504"/>
    </row>
    <row r="137" spans="1:17" ht="15" x14ac:dyDescent="0.25">
      <c r="A137" s="445"/>
      <c r="B137" s="445"/>
      <c r="C137" s="445"/>
      <c r="D137" s="445"/>
      <c r="E137" s="495"/>
      <c r="F137" s="496"/>
      <c r="G137" s="497"/>
      <c r="H137" s="497"/>
      <c r="I137" s="497"/>
      <c r="J137" s="497"/>
      <c r="K137" s="497"/>
      <c r="L137" s="497"/>
      <c r="M137" s="276"/>
      <c r="N137" s="276"/>
      <c r="O137" s="276"/>
      <c r="P137" s="276"/>
      <c r="Q137" s="276"/>
    </row>
    <row r="138" spans="1:17" ht="15" x14ac:dyDescent="0.25">
      <c r="A138" s="451"/>
      <c r="B138" s="451"/>
      <c r="C138" s="451"/>
      <c r="D138" s="451"/>
      <c r="E138" s="505"/>
      <c r="F138" s="455"/>
      <c r="G138" s="454"/>
      <c r="H138" s="454"/>
      <c r="I138" s="454"/>
      <c r="J138" s="454"/>
      <c r="K138" s="506"/>
      <c r="L138" s="199"/>
      <c r="M138" s="276"/>
      <c r="N138" s="276"/>
      <c r="O138" s="276"/>
      <c r="P138" s="276"/>
      <c r="Q138" s="276"/>
    </row>
    <row r="139" spans="1:17" ht="15" x14ac:dyDescent="0.25">
      <c r="A139" s="498"/>
      <c r="B139" s="6"/>
      <c r="C139" s="501" t="s">
        <v>54</v>
      </c>
      <c r="D139" s="468"/>
      <c r="E139" s="35"/>
      <c r="F139" s="74"/>
      <c r="G139" s="481">
        <f>YEAR($G$29)</f>
        <v>1900</v>
      </c>
      <c r="H139" s="481">
        <f>G139+1</f>
        <v>1901</v>
      </c>
      <c r="I139" s="481">
        <f t="shared" ref="I139:K139" si="0">H139+1</f>
        <v>1902</v>
      </c>
      <c r="J139" s="481">
        <f t="shared" si="0"/>
        <v>1903</v>
      </c>
      <c r="K139" s="481">
        <f t="shared" si="0"/>
        <v>1904</v>
      </c>
      <c r="L139" s="199"/>
      <c r="M139" s="507"/>
      <c r="N139" s="507"/>
      <c r="O139" s="507"/>
      <c r="P139" s="507"/>
      <c r="Q139" s="276"/>
    </row>
    <row r="140" spans="1:17" ht="15" x14ac:dyDescent="0.25">
      <c r="A140" s="498"/>
      <c r="C140" s="508" t="str">
        <f>Grunddaten!A48</f>
        <v>Mietaufwand</v>
      </c>
      <c r="D140" s="458"/>
      <c r="E140" s="35"/>
      <c r="F140" s="74" t="s">
        <v>75</v>
      </c>
      <c r="G140" s="509">
        <f>Grunddaten!E48</f>
        <v>0</v>
      </c>
      <c r="H140" s="509">
        <f>Grunddaten!F48</f>
        <v>0</v>
      </c>
      <c r="I140" s="509">
        <f>Grunddaten!G48</f>
        <v>0</v>
      </c>
      <c r="J140" s="509">
        <f>Grunddaten!H48</f>
        <v>0</v>
      </c>
      <c r="K140" s="509">
        <f>Grunddaten!I48</f>
        <v>0</v>
      </c>
      <c r="L140" s="199"/>
      <c r="M140" s="504"/>
      <c r="N140" s="504"/>
      <c r="O140" s="504"/>
      <c r="P140" s="504"/>
    </row>
    <row r="141" spans="1:17" ht="15" x14ac:dyDescent="0.25">
      <c r="A141" s="498"/>
      <c r="C141" s="508" t="str">
        <f>Grunddaten!A49</f>
        <v>Nebenkosten</v>
      </c>
      <c r="D141" s="458"/>
      <c r="E141" s="35"/>
      <c r="F141" s="74" t="s">
        <v>75</v>
      </c>
      <c r="G141" s="509">
        <f>Grunddaten!E49</f>
        <v>0</v>
      </c>
      <c r="H141" s="509">
        <f>Grunddaten!F49</f>
        <v>0</v>
      </c>
      <c r="I141" s="509">
        <f>Grunddaten!G49</f>
        <v>0</v>
      </c>
      <c r="J141" s="509">
        <f>Grunddaten!H49</f>
        <v>0</v>
      </c>
      <c r="K141" s="509">
        <f>Grunddaten!I49</f>
        <v>0</v>
      </c>
      <c r="L141" s="199"/>
      <c r="M141" s="504"/>
      <c r="N141" s="504"/>
      <c r="O141" s="504"/>
      <c r="P141" s="504"/>
    </row>
    <row r="142" spans="1:17" ht="15" x14ac:dyDescent="0.25">
      <c r="A142" s="35"/>
      <c r="C142" s="510" t="str">
        <f>Grunddaten!A50</f>
        <v>Hausratversicherung (p.a.)</v>
      </c>
      <c r="D142" s="511"/>
      <c r="E142" s="512"/>
      <c r="F142" s="513" t="s">
        <v>83</v>
      </c>
      <c r="G142" s="509">
        <f>Grunddaten!E50</f>
        <v>0</v>
      </c>
      <c r="H142" s="509">
        <f>Grunddaten!F50</f>
        <v>0</v>
      </c>
      <c r="I142" s="509">
        <f>Grunddaten!G50</f>
        <v>0</v>
      </c>
      <c r="J142" s="509">
        <f>Grunddaten!H50</f>
        <v>0</v>
      </c>
      <c r="K142" s="509">
        <f>Grunddaten!I50</f>
        <v>0</v>
      </c>
      <c r="L142" s="199"/>
      <c r="M142" s="504"/>
      <c r="N142" s="504"/>
      <c r="O142" s="504"/>
      <c r="P142" s="504"/>
    </row>
    <row r="143" spans="1:17" ht="15" x14ac:dyDescent="0.25">
      <c r="A143" s="35"/>
      <c r="C143" s="510" t="str">
        <f>Grunddaten!A51</f>
        <v>Sachversicherung (p.a.)</v>
      </c>
      <c r="D143" s="511"/>
      <c r="E143" s="513"/>
      <c r="F143" s="513" t="s">
        <v>83</v>
      </c>
      <c r="G143" s="509">
        <f>Grunddaten!E51</f>
        <v>0</v>
      </c>
      <c r="H143" s="509">
        <f>Grunddaten!F51</f>
        <v>0</v>
      </c>
      <c r="I143" s="509">
        <f>Grunddaten!G51</f>
        <v>0</v>
      </c>
      <c r="J143" s="509">
        <f>Grunddaten!H51</f>
        <v>0</v>
      </c>
      <c r="K143" s="509">
        <f>Grunddaten!I51</f>
        <v>0</v>
      </c>
      <c r="L143" s="199"/>
      <c r="M143" s="504"/>
      <c r="N143" s="504"/>
      <c r="O143" s="504"/>
      <c r="P143" s="504"/>
    </row>
    <row r="144" spans="1:17" ht="15" x14ac:dyDescent="0.25">
      <c r="A144" s="35"/>
      <c r="C144" s="510" t="str">
        <f>Grunddaten!A52</f>
        <v>Weitere Versicherung (p.a.)</v>
      </c>
      <c r="D144" s="511"/>
      <c r="E144" s="513"/>
      <c r="F144" s="513" t="s">
        <v>83</v>
      </c>
      <c r="G144" s="509">
        <f>Grunddaten!E52</f>
        <v>0</v>
      </c>
      <c r="H144" s="509">
        <f>Grunddaten!F52</f>
        <v>0</v>
      </c>
      <c r="I144" s="509">
        <f>Grunddaten!G52</f>
        <v>0</v>
      </c>
      <c r="J144" s="509">
        <f>Grunddaten!H52</f>
        <v>0</v>
      </c>
      <c r="K144" s="509">
        <f>Grunddaten!I52</f>
        <v>0</v>
      </c>
      <c r="L144" s="199"/>
      <c r="M144" s="504"/>
      <c r="N144" s="504"/>
      <c r="O144" s="504"/>
      <c r="P144" s="504"/>
    </row>
    <row r="145" spans="1:16" ht="15" x14ac:dyDescent="0.25">
      <c r="A145" s="35"/>
      <c r="C145" s="508" t="str">
        <f>Grunddaten!A53</f>
        <v>Unterhalt, Reparatur, Ersatz (URE)</v>
      </c>
      <c r="D145" s="468"/>
      <c r="E145" s="35"/>
      <c r="F145" s="74" t="s">
        <v>75</v>
      </c>
      <c r="G145" s="509">
        <f>Grunddaten!E53</f>
        <v>0</v>
      </c>
      <c r="H145" s="509">
        <f>Grunddaten!F53</f>
        <v>0</v>
      </c>
      <c r="I145" s="509">
        <f>Grunddaten!G53</f>
        <v>0</v>
      </c>
      <c r="J145" s="509">
        <f>Grunddaten!H53</f>
        <v>0</v>
      </c>
      <c r="K145" s="509">
        <f>Grunddaten!I53</f>
        <v>0</v>
      </c>
      <c r="L145" s="199"/>
      <c r="M145" s="504"/>
      <c r="N145" s="504"/>
      <c r="O145" s="504"/>
      <c r="P145" s="504"/>
    </row>
    <row r="146" spans="1:16" ht="15" x14ac:dyDescent="0.25">
      <c r="A146" s="35"/>
      <c r="C146" s="508" t="str">
        <f>Grunddaten!A54</f>
        <v>Reinigungs- &amp; Entsorgungsaufwand</v>
      </c>
      <c r="D146" s="468"/>
      <c r="E146" s="35"/>
      <c r="F146" s="74" t="s">
        <v>75</v>
      </c>
      <c r="G146" s="509">
        <f>Grunddaten!E54</f>
        <v>0</v>
      </c>
      <c r="H146" s="509">
        <f>Grunddaten!F54</f>
        <v>0</v>
      </c>
      <c r="I146" s="509">
        <f>Grunddaten!G54</f>
        <v>0</v>
      </c>
      <c r="J146" s="509">
        <f>Grunddaten!H54</f>
        <v>0</v>
      </c>
      <c r="K146" s="509">
        <f>Grunddaten!I54</f>
        <v>0</v>
      </c>
      <c r="L146" s="199"/>
      <c r="M146" s="504"/>
      <c r="N146" s="504"/>
      <c r="O146" s="504"/>
      <c r="P146" s="504"/>
    </row>
    <row r="147" spans="1:16" ht="15" x14ac:dyDescent="0.25">
      <c r="A147" s="35"/>
      <c r="C147" s="508" t="str">
        <f>Grunddaten!A55</f>
        <v>Internet- &amp; Telefonaufwand</v>
      </c>
      <c r="D147" s="468"/>
      <c r="E147" s="35"/>
      <c r="F147" s="74" t="s">
        <v>75</v>
      </c>
      <c r="G147" s="509">
        <f>Grunddaten!E55</f>
        <v>0</v>
      </c>
      <c r="H147" s="509">
        <f>Grunddaten!F55</f>
        <v>0</v>
      </c>
      <c r="I147" s="509">
        <f>Grunddaten!G55</f>
        <v>0</v>
      </c>
      <c r="J147" s="509">
        <f>Grunddaten!H55</f>
        <v>0</v>
      </c>
      <c r="K147" s="509">
        <f>Grunddaten!I55</f>
        <v>0</v>
      </c>
      <c r="L147" s="199"/>
      <c r="M147" s="504"/>
      <c r="N147" s="504"/>
      <c r="O147" s="504"/>
      <c r="P147" s="504"/>
    </row>
    <row r="148" spans="1:16" ht="15" x14ac:dyDescent="0.25">
      <c r="A148" s="35"/>
      <c r="C148" s="508" t="str">
        <f>Grunddaten!A56</f>
        <v>Fahrzeugkosten (Brennstoff, Repar.)</v>
      </c>
      <c r="D148" s="35"/>
      <c r="E148" s="35"/>
      <c r="F148" s="74" t="s">
        <v>75</v>
      </c>
      <c r="G148" s="509">
        <f>Grunddaten!E56</f>
        <v>0</v>
      </c>
      <c r="H148" s="509">
        <f>Grunddaten!F56</f>
        <v>0</v>
      </c>
      <c r="I148" s="509">
        <f>Grunddaten!G56</f>
        <v>0</v>
      </c>
      <c r="J148" s="509">
        <f>Grunddaten!H56</f>
        <v>0</v>
      </c>
      <c r="K148" s="509">
        <f>Grunddaten!I56</f>
        <v>0</v>
      </c>
      <c r="L148" s="199"/>
      <c r="M148" s="504"/>
      <c r="N148" s="504"/>
      <c r="O148" s="504"/>
      <c r="P148" s="504"/>
    </row>
    <row r="149" spans="1:16" ht="15" x14ac:dyDescent="0.25">
      <c r="A149" s="35"/>
      <c r="C149" s="508" t="str">
        <f>Grunddaten!A57</f>
        <v>Werbeaufwand</v>
      </c>
      <c r="D149" s="35"/>
      <c r="E149" s="35"/>
      <c r="F149" s="74" t="s">
        <v>75</v>
      </c>
      <c r="G149" s="509">
        <f>Grunddaten!E57</f>
        <v>0</v>
      </c>
      <c r="H149" s="509">
        <f>Grunddaten!F57</f>
        <v>0</v>
      </c>
      <c r="I149" s="509">
        <f>Grunddaten!G57</f>
        <v>0</v>
      </c>
      <c r="J149" s="509">
        <f>Grunddaten!H57</f>
        <v>0</v>
      </c>
      <c r="K149" s="509">
        <f>Grunddaten!I57</f>
        <v>0</v>
      </c>
      <c r="L149" s="199"/>
      <c r="M149" s="504"/>
      <c r="N149" s="504"/>
      <c r="O149" s="504"/>
      <c r="P149" s="504"/>
    </row>
    <row r="150" spans="1:16" ht="15" x14ac:dyDescent="0.25">
      <c r="A150" s="35"/>
      <c r="C150" s="508" t="str">
        <f>Grunddaten!A58</f>
        <v>Buchführung</v>
      </c>
      <c r="D150" s="35"/>
      <c r="E150" s="35"/>
      <c r="F150" s="74" t="s">
        <v>75</v>
      </c>
      <c r="G150" s="509">
        <f>Grunddaten!E58</f>
        <v>0</v>
      </c>
      <c r="H150" s="509">
        <f>Grunddaten!F58</f>
        <v>0</v>
      </c>
      <c r="I150" s="509">
        <f>Grunddaten!G58</f>
        <v>0</v>
      </c>
      <c r="J150" s="509">
        <f>Grunddaten!H58</f>
        <v>0</v>
      </c>
      <c r="K150" s="509">
        <f>Grunddaten!I58</f>
        <v>0</v>
      </c>
      <c r="L150" s="199"/>
      <c r="M150" s="504"/>
      <c r="N150" s="504"/>
      <c r="O150" s="504"/>
      <c r="P150" s="504"/>
    </row>
    <row r="151" spans="1:16" ht="15" x14ac:dyDescent="0.25">
      <c r="A151" s="35"/>
      <c r="C151" s="508" t="str">
        <f>Grunddaten!A59</f>
        <v>Sonstiger Betriebsaufwand</v>
      </c>
      <c r="D151" s="35"/>
      <c r="E151" s="35"/>
      <c r="F151" s="74" t="s">
        <v>75</v>
      </c>
      <c r="G151" s="509">
        <f>Grunddaten!E59</f>
        <v>0</v>
      </c>
      <c r="H151" s="509">
        <f>Grunddaten!F59</f>
        <v>0</v>
      </c>
      <c r="I151" s="509">
        <f>Grunddaten!G59</f>
        <v>0</v>
      </c>
      <c r="J151" s="509">
        <f>Grunddaten!H59</f>
        <v>0</v>
      </c>
      <c r="K151" s="509">
        <f>Grunddaten!I59</f>
        <v>0</v>
      </c>
      <c r="L151" s="199"/>
      <c r="M151" s="504"/>
      <c r="N151" s="504"/>
      <c r="O151" s="504"/>
      <c r="P151" s="504"/>
    </row>
    <row r="152" spans="1:16" ht="15" x14ac:dyDescent="0.25">
      <c r="A152" s="35"/>
      <c r="B152" s="490"/>
      <c r="C152" s="508"/>
      <c r="G152" s="491"/>
      <c r="H152" s="491"/>
      <c r="I152" s="491"/>
      <c r="J152" s="491"/>
      <c r="K152" s="491"/>
      <c r="L152" s="198"/>
      <c r="M152" s="514"/>
      <c r="N152" s="514"/>
      <c r="O152" s="514"/>
      <c r="P152" s="514"/>
    </row>
    <row r="153" spans="1:16" x14ac:dyDescent="0.2">
      <c r="A153" s="445"/>
      <c r="B153" s="445" t="s">
        <v>123</v>
      </c>
      <c r="C153" s="445"/>
      <c r="D153" s="445"/>
      <c r="E153" s="445"/>
      <c r="F153" s="445"/>
      <c r="G153" s="445"/>
      <c r="H153" s="445"/>
      <c r="I153" s="445"/>
      <c r="J153" s="445"/>
      <c r="K153" s="445"/>
      <c r="L153" s="445"/>
    </row>
    <row r="154" spans="1:16" s="199" customFormat="1" ht="15" x14ac:dyDescent="0.25"/>
    <row r="155" spans="1:16" ht="15" x14ac:dyDescent="0.25">
      <c r="A155" s="35"/>
      <c r="B155" s="490"/>
      <c r="C155" s="35"/>
      <c r="D155" s="35"/>
      <c r="E155" s="35"/>
      <c r="F155" s="74"/>
      <c r="G155" s="481">
        <f>YEAR($G$29)</f>
        <v>1900</v>
      </c>
      <c r="H155" s="481">
        <f>G155+1</f>
        <v>1901</v>
      </c>
      <c r="I155" s="481">
        <f t="shared" ref="I155:K155" si="1">H155+1</f>
        <v>1902</v>
      </c>
      <c r="J155" s="481">
        <f t="shared" si="1"/>
        <v>1903</v>
      </c>
      <c r="K155" s="481">
        <f t="shared" si="1"/>
        <v>1904</v>
      </c>
      <c r="L155" s="199"/>
    </row>
    <row r="156" spans="1:16" ht="15" x14ac:dyDescent="0.25">
      <c r="A156" s="35"/>
      <c r="B156" s="6"/>
      <c r="C156" s="35"/>
      <c r="D156" s="35"/>
      <c r="E156" s="35"/>
      <c r="F156" s="74" t="s">
        <v>120</v>
      </c>
      <c r="G156" s="509">
        <v>1</v>
      </c>
      <c r="H156" s="509">
        <v>1</v>
      </c>
      <c r="I156" s="509">
        <v>1</v>
      </c>
      <c r="J156" s="509">
        <v>1</v>
      </c>
      <c r="K156" s="509">
        <v>1</v>
      </c>
      <c r="L156" s="199"/>
    </row>
    <row r="157" spans="1:16" ht="15" x14ac:dyDescent="0.25">
      <c r="A157" s="35"/>
      <c r="B157" s="6"/>
      <c r="C157" s="35"/>
      <c r="D157" s="35"/>
      <c r="E157" s="35"/>
      <c r="F157" s="74" t="s">
        <v>16</v>
      </c>
      <c r="G157" s="503">
        <v>1</v>
      </c>
      <c r="H157" s="503">
        <v>1</v>
      </c>
      <c r="I157" s="503">
        <v>1</v>
      </c>
      <c r="J157" s="503">
        <v>1</v>
      </c>
      <c r="K157" s="503">
        <v>1</v>
      </c>
      <c r="L157" s="199"/>
    </row>
    <row r="158" spans="1:16" ht="15" x14ac:dyDescent="0.25">
      <c r="A158" s="35"/>
      <c r="B158" s="6"/>
      <c r="C158" s="35" t="str">
        <f>Grunddaten!A72</f>
        <v>Geschätzte monatliche Gesamtbruttolöhne</v>
      </c>
      <c r="D158" s="35"/>
      <c r="E158" s="35"/>
      <c r="F158" s="74" t="s">
        <v>75</v>
      </c>
      <c r="G158" s="509">
        <f>Grunddaten!E72</f>
        <v>0</v>
      </c>
      <c r="H158" s="509">
        <f>Grunddaten!F72</f>
        <v>0</v>
      </c>
      <c r="I158" s="509">
        <f>Grunddaten!G72</f>
        <v>0</v>
      </c>
      <c r="J158" s="509">
        <f>Grunddaten!H72</f>
        <v>0</v>
      </c>
      <c r="K158" s="509">
        <f>Grunddaten!I72</f>
        <v>0</v>
      </c>
      <c r="L158" s="199"/>
    </row>
    <row r="159" spans="1:16" s="199" customFormat="1" ht="15" x14ac:dyDescent="0.25"/>
    <row r="160" spans="1:16" ht="15" x14ac:dyDescent="0.25">
      <c r="A160" s="35"/>
      <c r="B160" s="6"/>
      <c r="C160" s="35"/>
      <c r="D160" s="35"/>
      <c r="E160" s="35"/>
      <c r="F160" s="74"/>
      <c r="G160" s="74"/>
      <c r="H160" s="453"/>
      <c r="I160" s="454"/>
      <c r="J160" s="454"/>
      <c r="K160" s="454"/>
      <c r="L160" s="199"/>
    </row>
    <row r="161" spans="1:16" ht="15" x14ac:dyDescent="0.25">
      <c r="A161" s="35"/>
      <c r="B161" s="6"/>
      <c r="C161" s="35"/>
      <c r="D161" s="35"/>
      <c r="E161" s="35"/>
      <c r="F161" s="74"/>
      <c r="G161" s="481">
        <f>YEAR($G$29)</f>
        <v>1900</v>
      </c>
      <c r="H161" s="481">
        <f>G161+1</f>
        <v>1901</v>
      </c>
      <c r="I161" s="481">
        <f t="shared" ref="I161:K161" si="2">H161+1</f>
        <v>1902</v>
      </c>
      <c r="J161" s="481">
        <f t="shared" si="2"/>
        <v>1903</v>
      </c>
      <c r="K161" s="481">
        <f t="shared" si="2"/>
        <v>1904</v>
      </c>
      <c r="L161" s="199"/>
    </row>
    <row r="162" spans="1:16" ht="15" x14ac:dyDescent="0.25">
      <c r="A162" s="35"/>
      <c r="B162" s="6"/>
      <c r="C162" s="35"/>
      <c r="D162" s="35"/>
      <c r="E162" s="35"/>
      <c r="F162" s="74" t="s">
        <v>120</v>
      </c>
      <c r="G162" s="509">
        <v>0</v>
      </c>
      <c r="H162" s="509">
        <v>0</v>
      </c>
      <c r="I162" s="509">
        <v>0</v>
      </c>
      <c r="J162" s="509">
        <v>0</v>
      </c>
      <c r="K162" s="509">
        <v>0</v>
      </c>
      <c r="L162" s="199"/>
    </row>
    <row r="163" spans="1:16" ht="15" x14ac:dyDescent="0.25">
      <c r="A163" s="35"/>
      <c r="B163" s="6"/>
      <c r="C163" s="35"/>
      <c r="D163" s="35"/>
      <c r="E163" s="35"/>
      <c r="F163" s="74" t="s">
        <v>16</v>
      </c>
      <c r="G163" s="503">
        <v>0</v>
      </c>
      <c r="H163" s="503">
        <v>0</v>
      </c>
      <c r="I163" s="503">
        <v>0</v>
      </c>
      <c r="J163" s="503">
        <v>0</v>
      </c>
      <c r="K163" s="503">
        <v>0</v>
      </c>
      <c r="L163" s="199"/>
    </row>
    <row r="164" spans="1:16" ht="15" x14ac:dyDescent="0.25">
      <c r="A164" s="35"/>
      <c r="B164" s="6"/>
      <c r="F164" s="74" t="s">
        <v>75</v>
      </c>
      <c r="G164" s="509">
        <v>0</v>
      </c>
      <c r="H164" s="509">
        <v>0</v>
      </c>
      <c r="I164" s="509">
        <v>0</v>
      </c>
      <c r="J164" s="509">
        <v>0</v>
      </c>
      <c r="K164" s="509">
        <v>0</v>
      </c>
      <c r="L164" s="199"/>
    </row>
    <row r="165" spans="1:16" ht="15" x14ac:dyDescent="0.25">
      <c r="A165" s="35"/>
      <c r="B165" s="6"/>
      <c r="F165" s="199"/>
      <c r="G165" s="199"/>
      <c r="H165" s="199"/>
      <c r="I165" s="491"/>
      <c r="J165" s="491"/>
      <c r="K165" s="491"/>
      <c r="L165" s="199"/>
    </row>
    <row r="166" spans="1:16" ht="15" x14ac:dyDescent="0.25">
      <c r="A166" s="35"/>
      <c r="B166" s="6"/>
      <c r="C166" s="198" t="s">
        <v>179</v>
      </c>
      <c r="F166" s="74" t="s">
        <v>16</v>
      </c>
      <c r="G166" s="503">
        <f>Grunddaten!E73</f>
        <v>0</v>
      </c>
      <c r="H166" s="199"/>
      <c r="I166" s="491"/>
      <c r="J166" s="491"/>
      <c r="K166" s="491"/>
      <c r="L166" s="491"/>
    </row>
    <row r="167" spans="1:16" ht="15" x14ac:dyDescent="0.25">
      <c r="A167" s="35"/>
      <c r="B167" s="490"/>
      <c r="C167" s="35"/>
      <c r="D167" s="35"/>
      <c r="E167" s="35"/>
      <c r="F167" s="74"/>
      <c r="G167" s="74"/>
      <c r="H167" s="491"/>
      <c r="I167" s="491"/>
      <c r="J167" s="491"/>
      <c r="K167" s="491"/>
      <c r="L167" s="491"/>
      <c r="M167" s="514"/>
      <c r="N167" s="514"/>
      <c r="O167" s="514"/>
      <c r="P167" s="514"/>
    </row>
    <row r="168" spans="1:16" x14ac:dyDescent="0.2">
      <c r="A168" s="445"/>
      <c r="B168" s="445" t="s">
        <v>196</v>
      </c>
      <c r="C168" s="445"/>
      <c r="D168" s="445"/>
      <c r="E168" s="445"/>
      <c r="F168" s="445"/>
      <c r="G168" s="445"/>
      <c r="H168" s="445"/>
      <c r="I168" s="445"/>
      <c r="J168" s="445"/>
      <c r="K168" s="445"/>
      <c r="L168" s="445"/>
    </row>
    <row r="169" spans="1:16" x14ac:dyDescent="0.2">
      <c r="A169" s="35"/>
      <c r="B169" s="490"/>
      <c r="C169" s="35"/>
      <c r="D169" s="35"/>
      <c r="E169" s="35"/>
      <c r="F169" s="74"/>
      <c r="G169" s="198"/>
      <c r="H169" s="453"/>
      <c r="I169" s="454"/>
      <c r="J169" s="454"/>
      <c r="K169" s="454"/>
      <c r="L169" s="454"/>
    </row>
    <row r="170" spans="1:16" x14ac:dyDescent="0.2">
      <c r="A170" s="35"/>
      <c r="B170" s="490"/>
      <c r="C170" s="35"/>
      <c r="D170" s="35"/>
      <c r="E170" s="35"/>
      <c r="F170" s="74"/>
      <c r="G170" s="198"/>
      <c r="H170" s="455" t="str">
        <f>Grunddaten!F64</f>
        <v>Datum der Leistung</v>
      </c>
      <c r="I170" s="454"/>
      <c r="J170" s="454"/>
      <c r="K170" s="454"/>
      <c r="L170" s="454"/>
    </row>
    <row r="171" spans="1:16" x14ac:dyDescent="0.2">
      <c r="A171" s="35"/>
      <c r="B171" s="6"/>
      <c r="C171" s="35" t="str">
        <f>Grunddaten!A65</f>
        <v>Firmengründung</v>
      </c>
      <c r="D171" s="35"/>
      <c r="E171" s="35"/>
      <c r="F171" s="74" t="s">
        <v>17</v>
      </c>
      <c r="G171" s="509">
        <f>Grunddaten!E65</f>
        <v>0</v>
      </c>
      <c r="H171" s="515">
        <f>IF(AND(Grunddaten!F65&gt;0,Grunddaten!F65&gt;=$G$29),Grunddaten!F65,Inputs!$G$29)</f>
        <v>0</v>
      </c>
      <c r="I171" s="454"/>
      <c r="J171" s="454"/>
      <c r="K171" s="454"/>
      <c r="L171" s="454"/>
    </row>
    <row r="172" spans="1:16" x14ac:dyDescent="0.2">
      <c r="A172" s="35"/>
      <c r="B172" s="6"/>
      <c r="C172" s="35" t="str">
        <f>Grunddaten!A66</f>
        <v>Businessplan</v>
      </c>
      <c r="D172" s="35"/>
      <c r="E172" s="35"/>
      <c r="F172" s="74" t="s">
        <v>17</v>
      </c>
      <c r="G172" s="509">
        <f>Grunddaten!E66</f>
        <v>0</v>
      </c>
      <c r="H172" s="515">
        <f>IF(AND(Grunddaten!F66&gt;0,Grunddaten!F66&gt;=$G$29),Grunddaten!F66,Inputs!$G$29)</f>
        <v>0</v>
      </c>
      <c r="I172" s="454"/>
      <c r="J172" s="454"/>
      <c r="K172" s="454"/>
      <c r="L172" s="454"/>
    </row>
    <row r="173" spans="1:16" x14ac:dyDescent="0.2">
      <c r="A173" s="35"/>
      <c r="B173" s="6"/>
      <c r="C173" s="35" t="str">
        <f>Grunddaten!A67</f>
        <v>Sonstige einmalige Kosten</v>
      </c>
      <c r="D173" s="35"/>
      <c r="E173" s="35"/>
      <c r="F173" s="74" t="s">
        <v>17</v>
      </c>
      <c r="G173" s="509">
        <f>Grunddaten!E67</f>
        <v>0</v>
      </c>
      <c r="H173" s="515">
        <f>IF(AND(Grunddaten!F67&gt;0,Grunddaten!F67&gt;=$G$29),Grunddaten!F67,Inputs!$G$29)</f>
        <v>0</v>
      </c>
      <c r="I173" s="454"/>
      <c r="J173" s="454"/>
      <c r="K173" s="454"/>
      <c r="L173" s="454"/>
    </row>
    <row r="174" spans="1:16" x14ac:dyDescent="0.2">
      <c r="A174" s="35"/>
      <c r="B174" s="35"/>
      <c r="C174" s="35"/>
      <c r="D174" s="35"/>
      <c r="E174" s="35"/>
      <c r="F174" s="74"/>
      <c r="G174" s="198"/>
      <c r="H174" s="453"/>
      <c r="I174" s="454"/>
      <c r="J174" s="454"/>
      <c r="K174" s="454"/>
      <c r="L174" s="454"/>
    </row>
    <row r="175" spans="1:16" x14ac:dyDescent="0.2">
      <c r="A175" s="445"/>
      <c r="B175" s="445" t="s">
        <v>84</v>
      </c>
      <c r="C175" s="445"/>
      <c r="D175" s="445"/>
      <c r="E175" s="445"/>
      <c r="F175" s="445"/>
      <c r="G175" s="445"/>
      <c r="H175" s="445"/>
      <c r="I175" s="445"/>
      <c r="J175" s="445"/>
      <c r="K175" s="445"/>
      <c r="L175" s="445"/>
    </row>
    <row r="176" spans="1:16" x14ac:dyDescent="0.2">
      <c r="B176" s="490"/>
      <c r="C176" s="516"/>
      <c r="D176" s="35"/>
      <c r="E176" s="35"/>
      <c r="F176" s="74"/>
      <c r="G176" s="517"/>
      <c r="H176" s="453"/>
      <c r="I176" s="454"/>
      <c r="J176" s="454"/>
      <c r="K176" s="454"/>
      <c r="L176" s="454"/>
    </row>
    <row r="177" spans="1:12" x14ac:dyDescent="0.2">
      <c r="B177" s="6"/>
      <c r="C177" s="490"/>
      <c r="D177" s="35"/>
      <c r="E177" s="35"/>
      <c r="F177" s="74"/>
      <c r="G177" s="503">
        <v>1</v>
      </c>
      <c r="H177" s="453"/>
      <c r="I177" s="454"/>
      <c r="J177" s="454"/>
      <c r="K177" s="454"/>
      <c r="L177" s="454"/>
    </row>
    <row r="178" spans="1:12" x14ac:dyDescent="0.2">
      <c r="A178" s="35"/>
      <c r="B178" s="6"/>
      <c r="C178" s="490" t="str">
        <f>Grunddaten!A77</f>
        <v>Von Lieferanten gewährte Zahlungsfrist (falls zutreffend),  im Durchschnitt</v>
      </c>
      <c r="D178" s="35"/>
      <c r="E178" s="35"/>
      <c r="F178" s="74" t="s">
        <v>80</v>
      </c>
      <c r="G178" s="518">
        <f>Grunddaten!E77</f>
        <v>0</v>
      </c>
      <c r="H178" s="453"/>
      <c r="I178" s="454"/>
      <c r="J178" s="454"/>
      <c r="K178" s="454"/>
      <c r="L178" s="454"/>
    </row>
    <row r="179" spans="1:12" x14ac:dyDescent="0.2">
      <c r="A179" s="35"/>
      <c r="B179" s="6"/>
      <c r="C179" s="490" t="str">
        <f>Grunddaten!A78</f>
        <v>Von Ihnen gewährte Zahlungsfrist an Ihre Kunden (falls zutreffend), im Durchschnitt</v>
      </c>
      <c r="D179" s="35"/>
      <c r="E179" s="35"/>
      <c r="F179" s="74" t="s">
        <v>80</v>
      </c>
      <c r="G179" s="518">
        <f>Grunddaten!E78</f>
        <v>0</v>
      </c>
      <c r="H179" s="453"/>
      <c r="I179" s="454"/>
      <c r="J179" s="454"/>
      <c r="K179" s="454"/>
      <c r="L179" s="454"/>
    </row>
    <row r="180" spans="1:12" x14ac:dyDescent="0.2">
      <c r="A180" s="35"/>
      <c r="B180" s="6"/>
      <c r="C180" s="516"/>
      <c r="D180" s="35"/>
      <c r="E180" s="35"/>
      <c r="F180" s="74"/>
      <c r="G180" s="487"/>
      <c r="H180" s="453"/>
      <c r="I180" s="454"/>
      <c r="J180" s="454"/>
      <c r="K180" s="454"/>
      <c r="L180" s="454"/>
    </row>
    <row r="181" spans="1:12" x14ac:dyDescent="0.2">
      <c r="A181" s="445"/>
      <c r="B181" s="445" t="s">
        <v>85</v>
      </c>
      <c r="C181" s="445"/>
      <c r="D181" s="445"/>
      <c r="E181" s="445"/>
      <c r="F181" s="445"/>
      <c r="G181" s="445"/>
      <c r="H181" s="445"/>
      <c r="I181" s="445"/>
      <c r="J181" s="445"/>
      <c r="K181" s="445"/>
      <c r="L181" s="445"/>
    </row>
    <row r="182" spans="1:12" x14ac:dyDescent="0.2">
      <c r="A182" s="35"/>
      <c r="B182" s="490"/>
      <c r="C182" s="516"/>
      <c r="D182" s="35"/>
      <c r="E182" s="35"/>
      <c r="F182" s="74"/>
      <c r="G182" s="517"/>
      <c r="H182" s="453"/>
      <c r="I182" s="454"/>
      <c r="J182" s="454"/>
      <c r="K182" s="454"/>
      <c r="L182" s="454"/>
    </row>
    <row r="183" spans="1:12" x14ac:dyDescent="0.2">
      <c r="B183" s="6"/>
      <c r="C183" s="490" t="str">
        <f>Grunddaten!A82</f>
        <v>Lagerwert in % der Höhe des monatlichen Wareneinkaufs (falls zutreffend)</v>
      </c>
      <c r="D183" s="35"/>
      <c r="E183" s="35"/>
      <c r="F183" s="74" t="s">
        <v>16</v>
      </c>
      <c r="G183" s="503">
        <f>Grunddaten!E82</f>
        <v>0</v>
      </c>
      <c r="H183" s="519"/>
      <c r="I183" s="454"/>
      <c r="J183" s="454"/>
      <c r="K183" s="454"/>
      <c r="L183" s="454"/>
    </row>
    <row r="184" spans="1:12" x14ac:dyDescent="0.2">
      <c r="A184" s="35"/>
      <c r="B184" s="490"/>
      <c r="C184" s="516"/>
      <c r="D184" s="35"/>
      <c r="E184" s="35"/>
      <c r="F184" s="74"/>
      <c r="G184" s="517"/>
      <c r="H184" s="453"/>
      <c r="I184" s="454"/>
      <c r="J184" s="454"/>
      <c r="K184" s="454"/>
      <c r="L184" s="454"/>
    </row>
    <row r="185" spans="1:12" x14ac:dyDescent="0.2">
      <c r="A185" s="445"/>
      <c r="B185" s="445" t="s">
        <v>73</v>
      </c>
      <c r="C185" s="445"/>
      <c r="D185" s="445"/>
      <c r="E185" s="445"/>
      <c r="F185" s="445"/>
      <c r="G185" s="520"/>
      <c r="H185" s="445"/>
      <c r="I185" s="445"/>
      <c r="J185" s="445"/>
      <c r="K185" s="445"/>
      <c r="L185" s="445"/>
    </row>
    <row r="186" spans="1:12" x14ac:dyDescent="0.2">
      <c r="A186" s="11"/>
      <c r="B186" s="516"/>
      <c r="C186" s="516"/>
      <c r="D186" s="35"/>
      <c r="E186" s="9"/>
      <c r="F186" s="10"/>
      <c r="G186" s="481"/>
      <c r="H186" s="481"/>
      <c r="I186" s="481"/>
      <c r="J186" s="481"/>
      <c r="K186" s="481"/>
      <c r="L186" s="454"/>
    </row>
    <row r="187" spans="1:12" x14ac:dyDescent="0.2">
      <c r="A187" s="11"/>
      <c r="B187" s="516"/>
      <c r="C187" s="516"/>
      <c r="D187" s="35"/>
      <c r="E187" s="9"/>
      <c r="F187" s="10"/>
      <c r="G187" s="481">
        <f>YEAR($G$29)</f>
        <v>1900</v>
      </c>
      <c r="H187" s="481">
        <f>G187+1</f>
        <v>1901</v>
      </c>
      <c r="I187" s="481">
        <f t="shared" ref="I187" si="3">H187+1</f>
        <v>1902</v>
      </c>
      <c r="J187" s="481">
        <f t="shared" ref="J187" si="4">I187+1</f>
        <v>1903</v>
      </c>
      <c r="K187" s="481">
        <f t="shared" ref="K187" si="5">J187+1</f>
        <v>1904</v>
      </c>
      <c r="L187" s="454"/>
    </row>
    <row r="188" spans="1:12" x14ac:dyDescent="0.2">
      <c r="B188" s="6"/>
      <c r="C188" s="521" t="str">
        <f>Grunddaten!A88</f>
        <v>Bauwerke &amp; Gebäude</v>
      </c>
      <c r="D188" s="516"/>
      <c r="E188" s="35"/>
      <c r="F188" s="74" t="s">
        <v>17</v>
      </c>
      <c r="G188" s="509">
        <f>Grunddaten!E88</f>
        <v>0</v>
      </c>
      <c r="H188" s="509">
        <f>Grunddaten!F88</f>
        <v>0</v>
      </c>
      <c r="I188" s="509">
        <f>Grunddaten!G88</f>
        <v>0</v>
      </c>
      <c r="J188" s="509">
        <f>Grunddaten!H88</f>
        <v>0</v>
      </c>
      <c r="K188" s="509">
        <f>Grunddaten!I88</f>
        <v>0</v>
      </c>
      <c r="L188" s="454"/>
    </row>
    <row r="189" spans="1:12" ht="15" x14ac:dyDescent="0.25">
      <c r="B189" s="6"/>
      <c r="C189" s="490" t="s">
        <v>188</v>
      </c>
      <c r="D189" s="516"/>
      <c r="E189" s="35"/>
      <c r="F189" s="74" t="s">
        <v>9</v>
      </c>
      <c r="G189" s="515">
        <f>IF(AND(Grunddaten!E89&gt;0,Grunddaten!E89&gt;=$G$29),Grunddaten!E89,Inputs!$G$29)</f>
        <v>0</v>
      </c>
      <c r="H189" s="199"/>
      <c r="I189" s="199"/>
      <c r="J189" s="199"/>
      <c r="K189" s="199"/>
      <c r="L189" s="454"/>
    </row>
    <row r="190" spans="1:12" ht="15" x14ac:dyDescent="0.25">
      <c r="C190" s="490" t="s">
        <v>112</v>
      </c>
      <c r="D190" s="516"/>
      <c r="E190" s="35"/>
      <c r="F190" s="74" t="s">
        <v>79</v>
      </c>
      <c r="G190" s="509">
        <f>Grunddaten!E90</f>
        <v>0</v>
      </c>
      <c r="H190" s="199"/>
      <c r="I190" s="199"/>
      <c r="J190" s="199"/>
      <c r="K190" s="199"/>
      <c r="L190" s="454"/>
    </row>
    <row r="191" spans="1:12" x14ac:dyDescent="0.2">
      <c r="C191" s="490"/>
      <c r="D191" s="516"/>
      <c r="E191" s="35"/>
      <c r="F191" s="74"/>
      <c r="G191" s="522"/>
      <c r="H191" s="453"/>
      <c r="I191" s="454"/>
      <c r="J191" s="454"/>
      <c r="K191" s="454"/>
      <c r="L191" s="454"/>
    </row>
    <row r="192" spans="1:12" x14ac:dyDescent="0.2">
      <c r="B192" s="6"/>
      <c r="C192" s="521" t="str">
        <f>Grunddaten!A92</f>
        <v>Renovationen &amp; Innen-Ausbau</v>
      </c>
      <c r="D192" s="516"/>
      <c r="E192" s="35"/>
      <c r="F192" s="74" t="s">
        <v>17</v>
      </c>
      <c r="G192" s="509">
        <f>Grunddaten!E92</f>
        <v>0</v>
      </c>
      <c r="H192" s="509">
        <f>Grunddaten!F92</f>
        <v>0</v>
      </c>
      <c r="I192" s="509">
        <f>Grunddaten!G92</f>
        <v>0</v>
      </c>
      <c r="J192" s="509">
        <f>Grunddaten!H92</f>
        <v>0</v>
      </c>
      <c r="K192" s="509">
        <f>Grunddaten!I92</f>
        <v>0</v>
      </c>
      <c r="L192" s="454"/>
    </row>
    <row r="193" spans="1:12" ht="15" x14ac:dyDescent="0.25">
      <c r="C193" s="490" t="s">
        <v>188</v>
      </c>
      <c r="D193" s="35"/>
      <c r="E193" s="35"/>
      <c r="F193" s="74" t="s">
        <v>9</v>
      </c>
      <c r="G193" s="515">
        <f>IF(AND(Grunddaten!E93&gt;0,Grunddaten!E93&gt;=$G$29),Grunddaten!E93,Inputs!$G$29)</f>
        <v>0</v>
      </c>
      <c r="H193" s="199"/>
      <c r="I193" s="199"/>
      <c r="J193" s="199"/>
      <c r="K193" s="199"/>
      <c r="L193" s="454"/>
    </row>
    <row r="194" spans="1:12" ht="15" x14ac:dyDescent="0.25">
      <c r="C194" s="490" t="s">
        <v>112</v>
      </c>
      <c r="D194" s="35"/>
      <c r="E194" s="35"/>
      <c r="F194" s="74" t="s">
        <v>79</v>
      </c>
      <c r="G194" s="509">
        <f>Grunddaten!E94</f>
        <v>0</v>
      </c>
      <c r="H194" s="199"/>
      <c r="I194" s="199"/>
      <c r="J194" s="199"/>
      <c r="K194" s="199"/>
      <c r="L194" s="454"/>
    </row>
    <row r="195" spans="1:12" x14ac:dyDescent="0.2">
      <c r="C195" s="490"/>
      <c r="D195" s="35"/>
      <c r="E195" s="35"/>
      <c r="F195" s="74"/>
      <c r="G195" s="523"/>
      <c r="H195" s="453"/>
      <c r="I195" s="454"/>
      <c r="J195" s="454"/>
      <c r="K195" s="454"/>
      <c r="L195" s="454"/>
    </row>
    <row r="196" spans="1:12" x14ac:dyDescent="0.2">
      <c r="B196" s="6"/>
      <c r="C196" s="521" t="str">
        <f>Grunddaten!A96</f>
        <v xml:space="preserve">Kücheneinrichtung </v>
      </c>
      <c r="D196" s="516"/>
      <c r="E196" s="35"/>
      <c r="F196" s="74" t="s">
        <v>17</v>
      </c>
      <c r="G196" s="509">
        <f>Grunddaten!E96</f>
        <v>0</v>
      </c>
      <c r="H196" s="509">
        <f>Grunddaten!F96</f>
        <v>0</v>
      </c>
      <c r="I196" s="509">
        <f>Grunddaten!G96</f>
        <v>0</v>
      </c>
      <c r="J196" s="509">
        <f>Grunddaten!H96</f>
        <v>0</v>
      </c>
      <c r="K196" s="509">
        <f>Grunddaten!I96</f>
        <v>0</v>
      </c>
      <c r="L196" s="454"/>
    </row>
    <row r="197" spans="1:12" ht="15" x14ac:dyDescent="0.25">
      <c r="A197" s="35"/>
      <c r="C197" s="490" t="s">
        <v>188</v>
      </c>
      <c r="D197" s="35"/>
      <c r="E197" s="35"/>
      <c r="F197" s="74" t="s">
        <v>9</v>
      </c>
      <c r="G197" s="515">
        <f>IF(AND(Grunddaten!E97&gt;0,Grunddaten!E97&gt;=$G$29),Grunddaten!E97,Inputs!$G$29)</f>
        <v>0</v>
      </c>
      <c r="H197" s="199"/>
      <c r="I197" s="199"/>
      <c r="J197" s="199"/>
      <c r="K197" s="199"/>
      <c r="L197" s="454"/>
    </row>
    <row r="198" spans="1:12" ht="15" x14ac:dyDescent="0.25">
      <c r="A198" s="35"/>
      <c r="C198" s="490" t="s">
        <v>112</v>
      </c>
      <c r="D198" s="35"/>
      <c r="E198" s="35"/>
      <c r="F198" s="74" t="s">
        <v>79</v>
      </c>
      <c r="G198" s="509">
        <f>Grunddaten!E98</f>
        <v>0</v>
      </c>
      <c r="H198" s="199"/>
      <c r="I198" s="199"/>
      <c r="J198" s="199"/>
      <c r="K198" s="199"/>
      <c r="L198" s="454"/>
    </row>
    <row r="199" spans="1:12" x14ac:dyDescent="0.2">
      <c r="A199" s="35"/>
      <c r="C199" s="524"/>
      <c r="D199" s="35"/>
      <c r="E199" s="35"/>
      <c r="F199" s="35"/>
      <c r="G199" s="198"/>
      <c r="H199" s="453"/>
      <c r="I199" s="454"/>
      <c r="J199" s="454"/>
      <c r="K199" s="454"/>
      <c r="L199" s="454"/>
    </row>
    <row r="200" spans="1:12" x14ac:dyDescent="0.2">
      <c r="A200" s="35"/>
      <c r="B200" s="6"/>
      <c r="C200" s="521" t="str">
        <f>Grunddaten!A100</f>
        <v>Lagereinrichtung</v>
      </c>
      <c r="D200" s="35"/>
      <c r="E200" s="35"/>
      <c r="F200" s="74" t="s">
        <v>17</v>
      </c>
      <c r="G200" s="509">
        <f>Grunddaten!E100</f>
        <v>0</v>
      </c>
      <c r="H200" s="509">
        <f>Grunddaten!F100</f>
        <v>0</v>
      </c>
      <c r="I200" s="509">
        <f>Grunddaten!G100</f>
        <v>0</v>
      </c>
      <c r="J200" s="509">
        <f>Grunddaten!H100</f>
        <v>0</v>
      </c>
      <c r="K200" s="509">
        <f>Grunddaten!I100</f>
        <v>0</v>
      </c>
      <c r="L200" s="454"/>
    </row>
    <row r="201" spans="1:12" ht="15" x14ac:dyDescent="0.25">
      <c r="A201" s="35"/>
      <c r="B201" s="490"/>
      <c r="C201" s="490" t="s">
        <v>188</v>
      </c>
      <c r="D201" s="35"/>
      <c r="E201" s="35"/>
      <c r="F201" s="74" t="s">
        <v>9</v>
      </c>
      <c r="G201" s="515">
        <f>IF(AND(Grunddaten!E101&gt;0,Grunddaten!E101&gt;=$G$29),Grunddaten!E101,Inputs!$G$29)</f>
        <v>0</v>
      </c>
      <c r="H201" s="199"/>
      <c r="I201" s="199"/>
      <c r="J201" s="199"/>
      <c r="K201" s="199"/>
      <c r="L201" s="454"/>
    </row>
    <row r="202" spans="1:12" ht="15" x14ac:dyDescent="0.25">
      <c r="A202" s="35"/>
      <c r="B202" s="490"/>
      <c r="C202" s="490" t="s">
        <v>112</v>
      </c>
      <c r="D202" s="35"/>
      <c r="E202" s="35"/>
      <c r="F202" s="74" t="s">
        <v>79</v>
      </c>
      <c r="G202" s="509">
        <f>Grunddaten!E102</f>
        <v>0</v>
      </c>
      <c r="H202" s="199"/>
      <c r="I202" s="199"/>
      <c r="J202" s="199"/>
      <c r="K202" s="199"/>
      <c r="L202" s="454"/>
    </row>
    <row r="203" spans="1:12" x14ac:dyDescent="0.2">
      <c r="A203" s="35"/>
      <c r="C203" s="35"/>
      <c r="D203" s="35"/>
      <c r="E203" s="35"/>
      <c r="F203" s="13"/>
      <c r="G203" s="198"/>
      <c r="H203" s="453"/>
      <c r="I203" s="454"/>
      <c r="J203" s="454"/>
      <c r="K203" s="454"/>
      <c r="L203" s="454"/>
    </row>
    <row r="204" spans="1:12" x14ac:dyDescent="0.2">
      <c r="A204" s="35"/>
      <c r="B204" s="6"/>
      <c r="C204" s="525" t="str">
        <f>Grunddaten!A104</f>
        <v>Geschäftseinrichtungen &amp; Mobiliar</v>
      </c>
      <c r="D204" s="35"/>
      <c r="E204" s="35"/>
      <c r="F204" s="74" t="s">
        <v>17</v>
      </c>
      <c r="G204" s="509">
        <f>Grunddaten!E104</f>
        <v>0</v>
      </c>
      <c r="H204" s="509">
        <f>Grunddaten!F104</f>
        <v>0</v>
      </c>
      <c r="I204" s="509">
        <f>Grunddaten!G104</f>
        <v>0</v>
      </c>
      <c r="J204" s="509">
        <f>Grunddaten!H104</f>
        <v>0</v>
      </c>
      <c r="K204" s="509">
        <f>Grunddaten!I104</f>
        <v>0</v>
      </c>
      <c r="L204" s="454"/>
    </row>
    <row r="205" spans="1:12" ht="15" x14ac:dyDescent="0.25">
      <c r="A205" s="35"/>
      <c r="B205" s="6"/>
      <c r="C205" s="490" t="s">
        <v>188</v>
      </c>
      <c r="D205" s="35"/>
      <c r="E205" s="35"/>
      <c r="F205" s="74" t="s">
        <v>9</v>
      </c>
      <c r="G205" s="515">
        <f>IF(AND(Grunddaten!E105&gt;0,Grunddaten!E105&gt;=$G$29),Grunddaten!E105,Inputs!$G$29)</f>
        <v>0</v>
      </c>
      <c r="H205" s="199"/>
      <c r="I205" s="199"/>
      <c r="J205" s="199"/>
      <c r="K205" s="199"/>
      <c r="L205" s="454"/>
    </row>
    <row r="206" spans="1:12" ht="15" x14ac:dyDescent="0.25">
      <c r="A206" s="35"/>
      <c r="B206" s="6"/>
      <c r="C206" s="490" t="s">
        <v>112</v>
      </c>
      <c r="D206" s="35"/>
      <c r="E206" s="35"/>
      <c r="F206" s="74" t="s">
        <v>79</v>
      </c>
      <c r="G206" s="509">
        <f>Grunddaten!E106</f>
        <v>0</v>
      </c>
      <c r="H206" s="199"/>
      <c r="I206" s="199"/>
      <c r="J206" s="199"/>
      <c r="K206" s="199"/>
      <c r="L206" s="454"/>
    </row>
    <row r="207" spans="1:12" x14ac:dyDescent="0.2">
      <c r="A207" s="35"/>
      <c r="C207" s="35"/>
      <c r="D207" s="35"/>
      <c r="E207" s="35"/>
      <c r="F207" s="13"/>
      <c r="G207" s="198"/>
      <c r="H207" s="453"/>
      <c r="I207" s="454"/>
      <c r="J207" s="454"/>
      <c r="K207" s="454"/>
      <c r="L207" s="454"/>
    </row>
    <row r="208" spans="1:12" x14ac:dyDescent="0.2">
      <c r="A208" s="35"/>
      <c r="B208" s="6"/>
      <c r="C208" s="525" t="str">
        <f>Grunddaten!A108</f>
        <v>Werkzeuge, Maschinenwerkzeuge, Geräte</v>
      </c>
      <c r="D208" s="35"/>
      <c r="E208" s="35"/>
      <c r="F208" s="74" t="s">
        <v>17</v>
      </c>
      <c r="G208" s="509">
        <f>Grunddaten!E108</f>
        <v>0</v>
      </c>
      <c r="H208" s="509">
        <f>Grunddaten!F108</f>
        <v>0</v>
      </c>
      <c r="I208" s="509">
        <f>Grunddaten!G108</f>
        <v>0</v>
      </c>
      <c r="J208" s="509">
        <f>Grunddaten!H108</f>
        <v>0</v>
      </c>
      <c r="K208" s="509">
        <f>Grunddaten!I108</f>
        <v>0</v>
      </c>
      <c r="L208" s="454"/>
    </row>
    <row r="209" spans="1:12" ht="15" x14ac:dyDescent="0.25">
      <c r="A209" s="35"/>
      <c r="B209" s="6"/>
      <c r="C209" s="490" t="s">
        <v>188</v>
      </c>
      <c r="D209" s="35"/>
      <c r="E209" s="35"/>
      <c r="F209" s="74" t="s">
        <v>9</v>
      </c>
      <c r="G209" s="515">
        <f>IF(AND(Grunddaten!E109&gt;0,Grunddaten!E109&gt;=$G$29),Grunddaten!E109,Inputs!$G$29)</f>
        <v>0</v>
      </c>
      <c r="H209" s="199"/>
      <c r="I209" s="199"/>
      <c r="J209" s="199"/>
      <c r="K209" s="199"/>
      <c r="L209" s="454"/>
    </row>
    <row r="210" spans="1:12" ht="15" x14ac:dyDescent="0.25">
      <c r="A210" s="35"/>
      <c r="B210" s="6"/>
      <c r="C210" s="490" t="s">
        <v>112</v>
      </c>
      <c r="D210" s="35"/>
      <c r="E210" s="35"/>
      <c r="F210" s="74" t="s">
        <v>79</v>
      </c>
      <c r="G210" s="509">
        <f>Grunddaten!E110</f>
        <v>0</v>
      </c>
      <c r="H210" s="199"/>
      <c r="I210" s="199"/>
      <c r="J210" s="199"/>
      <c r="K210" s="199"/>
      <c r="L210" s="454"/>
    </row>
    <row r="211" spans="1:12" x14ac:dyDescent="0.2">
      <c r="A211" s="35"/>
      <c r="C211" s="35"/>
      <c r="D211" s="35"/>
      <c r="E211" s="35"/>
      <c r="F211" s="13"/>
      <c r="G211" s="198"/>
      <c r="H211" s="453"/>
      <c r="I211" s="454"/>
      <c r="J211" s="454"/>
      <c r="K211" s="454"/>
      <c r="L211" s="454"/>
    </row>
    <row r="212" spans="1:12" x14ac:dyDescent="0.2">
      <c r="A212" s="35"/>
      <c r="B212" s="6"/>
      <c r="C212" s="525" t="str">
        <f>Grunddaten!A112</f>
        <v>EDV-Anlagen</v>
      </c>
      <c r="D212" s="35"/>
      <c r="E212" s="35"/>
      <c r="F212" s="74" t="s">
        <v>17</v>
      </c>
      <c r="G212" s="509">
        <f>Grunddaten!E112</f>
        <v>0</v>
      </c>
      <c r="H212" s="509">
        <f>Grunddaten!F112</f>
        <v>0</v>
      </c>
      <c r="I212" s="509">
        <f>Grunddaten!G112</f>
        <v>0</v>
      </c>
      <c r="J212" s="509">
        <f>Grunddaten!H112</f>
        <v>0</v>
      </c>
      <c r="K212" s="509">
        <f>Grunddaten!I112</f>
        <v>0</v>
      </c>
      <c r="L212" s="454"/>
    </row>
    <row r="213" spans="1:12" ht="15" x14ac:dyDescent="0.25">
      <c r="A213" s="35"/>
      <c r="B213" s="6"/>
      <c r="C213" s="490" t="s">
        <v>188</v>
      </c>
      <c r="D213" s="35"/>
      <c r="E213" s="35"/>
      <c r="F213" s="74" t="s">
        <v>9</v>
      </c>
      <c r="G213" s="515">
        <f>IF(AND(Grunddaten!E113&gt;0,Grunddaten!E113&gt;=$G$29),Grunddaten!E113,Inputs!$G$29)</f>
        <v>0</v>
      </c>
      <c r="H213" s="199"/>
      <c r="I213" s="199"/>
      <c r="J213" s="199"/>
      <c r="K213" s="199"/>
      <c r="L213" s="454"/>
    </row>
    <row r="214" spans="1:12" ht="15" x14ac:dyDescent="0.25">
      <c r="A214" s="35"/>
      <c r="B214" s="6"/>
      <c r="C214" s="490" t="s">
        <v>112</v>
      </c>
      <c r="D214" s="35"/>
      <c r="E214" s="35"/>
      <c r="F214" s="74" t="s">
        <v>79</v>
      </c>
      <c r="G214" s="509">
        <f>Grunddaten!E114</f>
        <v>0</v>
      </c>
      <c r="H214" s="199"/>
      <c r="I214" s="199"/>
      <c r="J214" s="199"/>
      <c r="K214" s="199"/>
      <c r="L214" s="454"/>
    </row>
    <row r="215" spans="1:12" s="199" customFormat="1" ht="15" x14ac:dyDescent="0.25"/>
    <row r="216" spans="1:12" x14ac:dyDescent="0.2">
      <c r="A216" s="35"/>
      <c r="B216" s="6"/>
      <c r="C216" s="525" t="str">
        <f>Grunddaten!A116</f>
        <v>Motorfahrzeuge</v>
      </c>
      <c r="D216" s="35"/>
      <c r="E216" s="35"/>
      <c r="F216" s="74" t="s">
        <v>17</v>
      </c>
      <c r="G216" s="509">
        <f>Grunddaten!E116</f>
        <v>0</v>
      </c>
      <c r="H216" s="509">
        <f>Grunddaten!F116</f>
        <v>0</v>
      </c>
      <c r="I216" s="509">
        <f>Grunddaten!G116</f>
        <v>0</v>
      </c>
      <c r="J216" s="509">
        <f>Grunddaten!H116</f>
        <v>0</v>
      </c>
      <c r="K216" s="509">
        <f>Grunddaten!I116</f>
        <v>0</v>
      </c>
      <c r="L216" s="454"/>
    </row>
    <row r="217" spans="1:12" ht="15" x14ac:dyDescent="0.25">
      <c r="A217" s="35"/>
      <c r="B217" s="6"/>
      <c r="C217" s="490" t="s">
        <v>188</v>
      </c>
      <c r="D217" s="35"/>
      <c r="E217" s="35"/>
      <c r="F217" s="74" t="s">
        <v>9</v>
      </c>
      <c r="G217" s="515">
        <f>IF(AND(Grunddaten!E117&gt;0,Grunddaten!E117&gt;=$G$29),Grunddaten!E117,Inputs!$G$29)</f>
        <v>0</v>
      </c>
      <c r="H217" s="199"/>
      <c r="I217" s="199"/>
      <c r="J217" s="199"/>
      <c r="K217" s="199"/>
      <c r="L217" s="454"/>
    </row>
    <row r="218" spans="1:12" s="199" customFormat="1" ht="15" x14ac:dyDescent="0.25">
      <c r="C218" s="490" t="s">
        <v>112</v>
      </c>
      <c r="F218" s="74" t="s">
        <v>79</v>
      </c>
      <c r="G218" s="509">
        <f>Grunddaten!E118</f>
        <v>0</v>
      </c>
    </row>
    <row r="219" spans="1:12" s="199" customFormat="1" ht="15" x14ac:dyDescent="0.25"/>
    <row r="220" spans="1:12" x14ac:dyDescent="0.2">
      <c r="A220" s="35"/>
      <c r="B220" s="6"/>
      <c r="C220" s="525" t="str">
        <f>Grunddaten!A120</f>
        <v>Bürogeräte</v>
      </c>
      <c r="D220" s="35"/>
      <c r="E220" s="35"/>
      <c r="F220" s="74" t="s">
        <v>17</v>
      </c>
      <c r="G220" s="509">
        <f>Grunddaten!E120</f>
        <v>0</v>
      </c>
      <c r="H220" s="509">
        <f>Grunddaten!F120</f>
        <v>0</v>
      </c>
      <c r="I220" s="509">
        <f>Grunddaten!G120</f>
        <v>0</v>
      </c>
      <c r="J220" s="509">
        <f>Grunddaten!H120</f>
        <v>0</v>
      </c>
      <c r="K220" s="509">
        <f>Grunddaten!I120</f>
        <v>0</v>
      </c>
      <c r="L220" s="454"/>
    </row>
    <row r="221" spans="1:12" ht="15" x14ac:dyDescent="0.25">
      <c r="A221" s="35"/>
      <c r="B221" s="6"/>
      <c r="C221" s="490" t="s">
        <v>188</v>
      </c>
      <c r="D221" s="35"/>
      <c r="E221" s="35"/>
      <c r="F221" s="74" t="s">
        <v>9</v>
      </c>
      <c r="G221" s="515">
        <f>IF(AND(Grunddaten!E121&gt;0,Grunddaten!E121&gt;=$G$29),Grunddaten!E121,Inputs!$G$29)</f>
        <v>0</v>
      </c>
      <c r="H221" s="199"/>
      <c r="I221" s="199"/>
      <c r="J221" s="199"/>
      <c r="K221" s="199"/>
      <c r="L221" s="454"/>
    </row>
    <row r="222" spans="1:12" s="199" customFormat="1" ht="15" x14ac:dyDescent="0.25">
      <c r="C222" s="490" t="s">
        <v>112</v>
      </c>
      <c r="F222" s="74" t="s">
        <v>79</v>
      </c>
      <c r="G222" s="509">
        <f>Grunddaten!E122</f>
        <v>0</v>
      </c>
    </row>
    <row r="223" spans="1:12" s="199" customFormat="1" ht="15" x14ac:dyDescent="0.25"/>
    <row r="224" spans="1:12" x14ac:dyDescent="0.2">
      <c r="A224" s="35"/>
      <c r="B224" s="526"/>
      <c r="C224" s="525" t="str">
        <f>Grunddaten!A124</f>
        <v>Übriges Inventar</v>
      </c>
      <c r="D224" s="35"/>
      <c r="E224" s="35"/>
      <c r="F224" s="74" t="s">
        <v>17</v>
      </c>
      <c r="G224" s="509">
        <f>Grunddaten!E124</f>
        <v>0</v>
      </c>
      <c r="H224" s="509">
        <f>Grunddaten!F124</f>
        <v>0</v>
      </c>
      <c r="I224" s="509">
        <f>Grunddaten!G124</f>
        <v>0</v>
      </c>
      <c r="J224" s="509">
        <f>Grunddaten!H124</f>
        <v>0</v>
      </c>
      <c r="K224" s="509">
        <f>Grunddaten!I124</f>
        <v>0</v>
      </c>
      <c r="L224" s="454"/>
    </row>
    <row r="225" spans="1:12" ht="15" x14ac:dyDescent="0.25">
      <c r="A225" s="35"/>
      <c r="B225" s="6"/>
      <c r="C225" s="490" t="s">
        <v>188</v>
      </c>
      <c r="D225" s="35"/>
      <c r="E225" s="35"/>
      <c r="F225" s="74" t="s">
        <v>9</v>
      </c>
      <c r="G225" s="515">
        <f>IF(AND(Grunddaten!E125&gt;0,Grunddaten!E125&gt;=$G$29),Grunddaten!E125,Inputs!$G$29)</f>
        <v>0</v>
      </c>
      <c r="H225" s="199"/>
      <c r="I225" s="199"/>
      <c r="J225" s="199"/>
      <c r="K225" s="199"/>
      <c r="L225" s="454"/>
    </row>
    <row r="226" spans="1:12" s="199" customFormat="1" ht="15" customHeight="1" x14ac:dyDescent="0.25">
      <c r="C226" s="490" t="s">
        <v>112</v>
      </c>
      <c r="F226" s="74" t="s">
        <v>79</v>
      </c>
      <c r="G226" s="509">
        <f>Grunddaten!E126</f>
        <v>0</v>
      </c>
    </row>
    <row r="227" spans="1:12" s="199" customFormat="1" ht="15" x14ac:dyDescent="0.25"/>
    <row r="228" spans="1:12" x14ac:dyDescent="0.2">
      <c r="A228" s="35"/>
      <c r="B228" s="527"/>
      <c r="C228" s="528" t="str">
        <f>Grunddaten!A128</f>
        <v>Software</v>
      </c>
      <c r="D228" s="512"/>
      <c r="E228" s="35"/>
      <c r="F228" s="74" t="s">
        <v>17</v>
      </c>
      <c r="G228" s="509">
        <f>Grunddaten!E128</f>
        <v>0</v>
      </c>
      <c r="H228" s="509">
        <f>Grunddaten!F128</f>
        <v>0</v>
      </c>
      <c r="I228" s="509">
        <f>Grunddaten!G128</f>
        <v>0</v>
      </c>
      <c r="J228" s="509">
        <f>Grunddaten!H128</f>
        <v>0</v>
      </c>
      <c r="K228" s="509">
        <f>Grunddaten!I128</f>
        <v>0</v>
      </c>
      <c r="L228" s="454"/>
    </row>
    <row r="229" spans="1:12" ht="15" x14ac:dyDescent="0.25">
      <c r="A229" s="35"/>
      <c r="B229" s="6"/>
      <c r="C229" s="490" t="s">
        <v>188</v>
      </c>
      <c r="D229" s="35"/>
      <c r="E229" s="35"/>
      <c r="F229" s="74" t="s">
        <v>9</v>
      </c>
      <c r="G229" s="515">
        <f>IF(AND(Grunddaten!E129&gt;0,Grunddaten!E129&gt;=$G$29),Grunddaten!E129,Inputs!$G$29)</f>
        <v>0</v>
      </c>
      <c r="H229" s="199"/>
      <c r="I229" s="199"/>
      <c r="J229" s="199"/>
      <c r="K229" s="199"/>
      <c r="L229" s="454"/>
    </row>
    <row r="230" spans="1:12" s="199" customFormat="1" ht="15" x14ac:dyDescent="0.25">
      <c r="C230" s="490" t="s">
        <v>112</v>
      </c>
      <c r="F230" s="74" t="s">
        <v>79</v>
      </c>
      <c r="G230" s="509">
        <f>Grunddaten!E130</f>
        <v>0</v>
      </c>
    </row>
    <row r="231" spans="1:12" s="199" customFormat="1" ht="15" x14ac:dyDescent="0.25"/>
    <row r="232" spans="1:12" x14ac:dyDescent="0.2">
      <c r="A232" s="35"/>
      <c r="B232" s="527"/>
      <c r="C232" s="528" t="str">
        <f>Grunddaten!A132</f>
        <v>Webseite</v>
      </c>
      <c r="D232" s="512"/>
      <c r="E232" s="35"/>
      <c r="F232" s="74" t="s">
        <v>17</v>
      </c>
      <c r="G232" s="509">
        <f>Grunddaten!E132</f>
        <v>0</v>
      </c>
      <c r="H232" s="509">
        <f>Grunddaten!F132</f>
        <v>0</v>
      </c>
      <c r="I232" s="509">
        <f>Grunddaten!G132</f>
        <v>0</v>
      </c>
      <c r="J232" s="509">
        <f>Grunddaten!H132</f>
        <v>0</v>
      </c>
      <c r="K232" s="509">
        <f>Grunddaten!I132</f>
        <v>0</v>
      </c>
      <c r="L232" s="454"/>
    </row>
    <row r="233" spans="1:12" ht="15" x14ac:dyDescent="0.25">
      <c r="A233" s="35"/>
      <c r="B233" s="6"/>
      <c r="C233" s="490" t="s">
        <v>188</v>
      </c>
      <c r="D233" s="35"/>
      <c r="E233" s="35"/>
      <c r="F233" s="74" t="s">
        <v>9</v>
      </c>
      <c r="G233" s="515">
        <f>IF(AND(Grunddaten!E133&gt;0,Grunddaten!E133&gt;=$G$29),Grunddaten!E133,Inputs!$G$29)</f>
        <v>0</v>
      </c>
      <c r="H233" s="199"/>
      <c r="I233" s="199"/>
      <c r="J233" s="199"/>
      <c r="K233" s="199"/>
      <c r="L233" s="454"/>
    </row>
    <row r="234" spans="1:12" s="199" customFormat="1" ht="15" x14ac:dyDescent="0.25">
      <c r="C234" s="490" t="s">
        <v>112</v>
      </c>
      <c r="F234" s="74" t="s">
        <v>79</v>
      </c>
      <c r="G234" s="509">
        <f>Grunddaten!E134</f>
        <v>0</v>
      </c>
    </row>
    <row r="235" spans="1:12" s="199" customFormat="1" ht="15" x14ac:dyDescent="0.25">
      <c r="B235" s="200"/>
      <c r="C235" s="200"/>
      <c r="D235" s="200"/>
    </row>
    <row r="236" spans="1:12" x14ac:dyDescent="0.2">
      <c r="A236" s="35"/>
      <c r="B236" s="527"/>
      <c r="C236" s="528" t="str">
        <f>Grunddaten!A136</f>
        <v>Bewilligungen und Lizenzen</v>
      </c>
      <c r="D236" s="512"/>
      <c r="E236" s="35"/>
      <c r="F236" s="74" t="s">
        <v>17</v>
      </c>
      <c r="G236" s="509">
        <f>Grunddaten!E136</f>
        <v>0</v>
      </c>
      <c r="H236" s="509">
        <f>Grunddaten!F136</f>
        <v>0</v>
      </c>
      <c r="I236" s="509">
        <f>Grunddaten!G136</f>
        <v>0</v>
      </c>
      <c r="J236" s="509">
        <f>Grunddaten!H136</f>
        <v>0</v>
      </c>
      <c r="K236" s="509">
        <f>Grunddaten!I136</f>
        <v>0</v>
      </c>
      <c r="L236" s="454"/>
    </row>
    <row r="237" spans="1:12" ht="15" x14ac:dyDescent="0.25">
      <c r="A237" s="35"/>
      <c r="B237" s="6"/>
      <c r="C237" s="490" t="s">
        <v>188</v>
      </c>
      <c r="D237" s="35"/>
      <c r="E237" s="35"/>
      <c r="F237" s="74" t="s">
        <v>9</v>
      </c>
      <c r="G237" s="515">
        <f>IF(AND(Grunddaten!E137&gt;0,Grunddaten!E137&gt;=$G$29),Grunddaten!E137,Inputs!$G$29)</f>
        <v>0</v>
      </c>
      <c r="H237" s="199"/>
      <c r="I237" s="199"/>
      <c r="J237" s="199"/>
      <c r="K237" s="199"/>
      <c r="L237" s="454"/>
    </row>
    <row r="238" spans="1:12" s="199" customFormat="1" ht="15" x14ac:dyDescent="0.25">
      <c r="C238" s="490" t="s">
        <v>112</v>
      </c>
      <c r="F238" s="74" t="s">
        <v>79</v>
      </c>
      <c r="G238" s="509">
        <f>Grunddaten!E138</f>
        <v>0</v>
      </c>
    </row>
    <row r="239" spans="1:12" s="199" customFormat="1" ht="15" x14ac:dyDescent="0.25">
      <c r="C239" s="490"/>
      <c r="F239" s="74"/>
      <c r="G239" s="491"/>
    </row>
    <row r="240" spans="1:12" s="199" customFormat="1" ht="15" x14ac:dyDescent="0.25">
      <c r="B240" s="527"/>
      <c r="C240" s="490" t="str">
        <f>Grunddaten!A140</f>
        <v>Mietkaution</v>
      </c>
      <c r="F240" s="74" t="s">
        <v>17</v>
      </c>
      <c r="G240" s="509">
        <f>Grunddaten!E140</f>
        <v>0</v>
      </c>
      <c r="H240" s="509">
        <f>Grunddaten!F140</f>
        <v>0</v>
      </c>
      <c r="I240" s="509">
        <f>Grunddaten!G140</f>
        <v>0</v>
      </c>
      <c r="J240" s="509">
        <f>Grunddaten!H140</f>
        <v>0</v>
      </c>
      <c r="K240" s="509">
        <f>Grunddaten!I140</f>
        <v>0</v>
      </c>
    </row>
    <row r="241" spans="1:12" s="199" customFormat="1" ht="15" x14ac:dyDescent="0.25">
      <c r="C241" s="490"/>
      <c r="F241" s="74" t="s">
        <v>9</v>
      </c>
      <c r="G241" s="515">
        <f>IF(AND(Grunddaten!E141&gt;0,Grunddaten!E141&gt;=$G$29),Grunddaten!E141,Inputs!$G$29)</f>
        <v>0</v>
      </c>
    </row>
    <row r="242" spans="1:12" s="199" customFormat="1" ht="15" x14ac:dyDescent="0.25">
      <c r="C242" s="490"/>
      <c r="F242" s="74"/>
      <c r="G242" s="491"/>
    </row>
    <row r="243" spans="1:12" s="199" customFormat="1" ht="15" x14ac:dyDescent="0.25">
      <c r="C243" s="490"/>
      <c r="F243" s="74"/>
      <c r="G243" s="491"/>
    </row>
    <row r="244" spans="1:12" s="199" customFormat="1" ht="15" x14ac:dyDescent="0.25"/>
    <row r="245" spans="1:12" x14ac:dyDescent="0.2">
      <c r="A245" s="445"/>
      <c r="B245" s="445" t="s">
        <v>161</v>
      </c>
      <c r="C245" s="445"/>
      <c r="D245" s="445"/>
      <c r="E245" s="445"/>
      <c r="F245" s="445"/>
      <c r="G245" s="445"/>
      <c r="H245" s="445"/>
      <c r="I245" s="445"/>
      <c r="J245" s="445"/>
      <c r="K245" s="445"/>
      <c r="L245" s="445"/>
    </row>
    <row r="246" spans="1:12" x14ac:dyDescent="0.2">
      <c r="B246" s="35"/>
      <c r="C246" s="35"/>
      <c r="D246" s="35"/>
      <c r="E246" s="9"/>
      <c r="F246" s="10"/>
      <c r="G246" s="499"/>
      <c r="H246" s="453"/>
      <c r="I246" s="454"/>
      <c r="J246" s="454"/>
      <c r="K246" s="454"/>
      <c r="L246" s="454"/>
    </row>
    <row r="247" spans="1:12" x14ac:dyDescent="0.2">
      <c r="B247" s="6"/>
      <c r="C247" s="501" t="s">
        <v>37</v>
      </c>
      <c r="D247" s="8"/>
      <c r="E247" s="9"/>
      <c r="F247" s="10"/>
      <c r="G247" s="499"/>
      <c r="H247" s="453"/>
      <c r="I247" s="454"/>
      <c r="J247" s="454"/>
      <c r="K247" s="454"/>
      <c r="L247" s="454"/>
    </row>
    <row r="248" spans="1:12" x14ac:dyDescent="0.2">
      <c r="B248" s="6"/>
      <c r="C248" s="502"/>
      <c r="D248" s="35"/>
      <c r="E248" s="9"/>
      <c r="F248" s="74" t="s">
        <v>17</v>
      </c>
      <c r="G248" s="509">
        <f>Grunddaten!E146</f>
        <v>0</v>
      </c>
      <c r="H248" s="453"/>
      <c r="I248" s="454"/>
      <c r="J248" s="454"/>
      <c r="K248" s="454"/>
      <c r="L248" s="454"/>
    </row>
    <row r="249" spans="1:12" x14ac:dyDescent="0.2">
      <c r="C249" s="490"/>
      <c r="D249" s="35"/>
      <c r="E249" s="9"/>
      <c r="F249" s="74"/>
      <c r="G249" s="529"/>
      <c r="H249" s="453"/>
      <c r="I249" s="454"/>
      <c r="J249" s="454"/>
      <c r="K249" s="454"/>
      <c r="L249" s="454"/>
    </row>
    <row r="250" spans="1:12" x14ac:dyDescent="0.2">
      <c r="B250" s="6"/>
      <c r="C250" s="501" t="s">
        <v>70</v>
      </c>
      <c r="D250" s="8"/>
      <c r="E250" s="9"/>
      <c r="F250" s="10"/>
      <c r="G250" s="499"/>
      <c r="H250" s="453"/>
      <c r="I250" s="454"/>
      <c r="J250" s="454"/>
      <c r="K250" s="454"/>
      <c r="L250" s="454"/>
    </row>
    <row r="251" spans="1:12" x14ac:dyDescent="0.2">
      <c r="B251" s="6"/>
      <c r="C251" s="502" t="s">
        <v>116</v>
      </c>
      <c r="D251" s="35"/>
      <c r="E251" s="9"/>
      <c r="F251" s="74" t="s">
        <v>17</v>
      </c>
      <c r="G251" s="509">
        <f>Grunddaten!E149</f>
        <v>0</v>
      </c>
      <c r="H251" s="453"/>
      <c r="I251" s="454"/>
      <c r="J251" s="454"/>
      <c r="K251" s="454"/>
      <c r="L251" s="454"/>
    </row>
    <row r="252" spans="1:12" x14ac:dyDescent="0.2">
      <c r="B252" s="6"/>
      <c r="C252" s="502" t="s">
        <v>126</v>
      </c>
      <c r="D252" s="35"/>
      <c r="E252" s="9"/>
      <c r="F252" s="74" t="s">
        <v>9</v>
      </c>
      <c r="G252" s="515">
        <f>IF(Grunddaten!E150&gt;0,Grunddaten!E150,Inputs!$G$29)</f>
        <v>0</v>
      </c>
      <c r="H252" s="453"/>
      <c r="I252" s="454"/>
      <c r="J252" s="454"/>
      <c r="K252" s="454"/>
      <c r="L252" s="454"/>
    </row>
    <row r="253" spans="1:12" x14ac:dyDescent="0.2">
      <c r="B253" s="6"/>
      <c r="C253" s="502" t="s">
        <v>115</v>
      </c>
      <c r="D253" s="35"/>
      <c r="E253" s="9"/>
      <c r="F253" s="74" t="s">
        <v>16</v>
      </c>
      <c r="G253" s="503">
        <f>Grunddaten!E151</f>
        <v>0</v>
      </c>
      <c r="H253" s="530"/>
      <c r="I253" s="454"/>
      <c r="J253" s="454"/>
      <c r="K253" s="454"/>
      <c r="L253" s="454"/>
    </row>
    <row r="254" spans="1:12" x14ac:dyDescent="0.2">
      <c r="B254" s="6"/>
      <c r="C254" s="502" t="s">
        <v>114</v>
      </c>
      <c r="D254" s="35"/>
      <c r="E254" s="9"/>
      <c r="F254" s="74" t="s">
        <v>79</v>
      </c>
      <c r="G254" s="509">
        <f>Grunddaten!E152</f>
        <v>0</v>
      </c>
      <c r="H254" s="453"/>
      <c r="I254" s="454"/>
      <c r="J254" s="454"/>
      <c r="K254" s="452" t="s">
        <v>129</v>
      </c>
      <c r="L254" s="452"/>
    </row>
    <row r="255" spans="1:12" x14ac:dyDescent="0.2">
      <c r="B255" s="6"/>
      <c r="C255" s="502" t="s">
        <v>127</v>
      </c>
      <c r="D255" s="35"/>
      <c r="E255" s="9"/>
      <c r="F255" s="74" t="s">
        <v>128</v>
      </c>
      <c r="G255" s="509">
        <f>Grunddaten!E153</f>
        <v>0</v>
      </c>
      <c r="H255" s="453"/>
      <c r="I255" s="454"/>
      <c r="J255" s="454"/>
      <c r="K255" s="452" t="s">
        <v>130</v>
      </c>
      <c r="L255" s="452"/>
    </row>
    <row r="256" spans="1:12" x14ac:dyDescent="0.2">
      <c r="B256" s="6"/>
      <c r="C256" s="502" t="s">
        <v>206</v>
      </c>
      <c r="D256" s="35"/>
      <c r="E256" s="9"/>
      <c r="F256" s="74" t="s">
        <v>9</v>
      </c>
      <c r="G256" s="515">
        <f>EDATE(G252,G254*Months_in_year)-1</f>
        <v>-1</v>
      </c>
      <c r="H256" s="453"/>
      <c r="I256" s="454"/>
      <c r="J256" s="454"/>
      <c r="K256" s="452"/>
      <c r="L256" s="452"/>
    </row>
    <row r="257" spans="1:12" ht="15" thickBot="1" x14ac:dyDescent="0.25">
      <c r="A257" s="531"/>
      <c r="B257" s="531"/>
      <c r="C257" s="531"/>
      <c r="D257" s="531"/>
      <c r="E257" s="531"/>
      <c r="F257" s="531"/>
      <c r="G257" s="532"/>
      <c r="H257" s="533"/>
      <c r="I257" s="534"/>
      <c r="J257" s="534"/>
      <c r="K257" s="534"/>
      <c r="L257" s="534"/>
    </row>
    <row r="258" spans="1:12" x14ac:dyDescent="0.2">
      <c r="H258" s="453"/>
      <c r="I258" s="454"/>
      <c r="J258" s="454"/>
      <c r="K258" s="454"/>
      <c r="L258" s="454"/>
    </row>
    <row r="259" spans="1:12" x14ac:dyDescent="0.2">
      <c r="H259" s="453"/>
      <c r="I259" s="454"/>
      <c r="J259" s="454"/>
      <c r="K259" s="454"/>
      <c r="L259" s="454"/>
    </row>
    <row r="260" spans="1:12" x14ac:dyDescent="0.2">
      <c r="H260" s="453"/>
      <c r="I260" s="454"/>
      <c r="J260" s="454"/>
      <c r="K260" s="454"/>
      <c r="L260" s="454"/>
    </row>
    <row r="261" spans="1:12" x14ac:dyDescent="0.2">
      <c r="H261" s="453"/>
      <c r="I261" s="454"/>
      <c r="J261" s="454"/>
      <c r="K261" s="454"/>
      <c r="L261" s="454"/>
    </row>
    <row r="262" spans="1:12" x14ac:dyDescent="0.2">
      <c r="H262" s="453"/>
      <c r="I262" s="454"/>
      <c r="J262" s="454"/>
      <c r="K262" s="454"/>
      <c r="L262" s="454"/>
    </row>
    <row r="263" spans="1:12" x14ac:dyDescent="0.2">
      <c r="H263" s="453"/>
      <c r="I263" s="454"/>
      <c r="J263" s="454"/>
      <c r="K263" s="454"/>
      <c r="L263" s="454"/>
    </row>
    <row r="264" spans="1:12" x14ac:dyDescent="0.2">
      <c r="H264" s="453"/>
      <c r="I264" s="454"/>
      <c r="J264" s="454"/>
      <c r="K264" s="454"/>
      <c r="L264" s="454"/>
    </row>
    <row r="265" spans="1:12" x14ac:dyDescent="0.2">
      <c r="G265" s="198"/>
      <c r="H265" s="453"/>
      <c r="I265" s="454"/>
      <c r="J265" s="454"/>
      <c r="K265" s="454"/>
      <c r="L265" s="454"/>
    </row>
    <row r="266" spans="1:12" x14ac:dyDescent="0.2">
      <c r="G266" s="198"/>
      <c r="H266" s="453"/>
      <c r="I266" s="454"/>
      <c r="J266" s="454"/>
      <c r="K266" s="454"/>
      <c r="L266" s="454"/>
    </row>
    <row r="267" spans="1:12" x14ac:dyDescent="0.2">
      <c r="G267" s="198"/>
      <c r="H267" s="453"/>
      <c r="I267" s="454"/>
      <c r="J267" s="454"/>
      <c r="K267" s="454"/>
      <c r="L267" s="454"/>
    </row>
    <row r="268" spans="1:12" x14ac:dyDescent="0.2">
      <c r="G268" s="198"/>
      <c r="H268" s="453"/>
      <c r="I268" s="454"/>
      <c r="J268" s="454"/>
      <c r="K268" s="454"/>
      <c r="L268" s="454"/>
    </row>
    <row r="269" spans="1:12" x14ac:dyDescent="0.2">
      <c r="G269" s="198"/>
      <c r="H269" s="453"/>
      <c r="I269" s="454"/>
      <c r="J269" s="454"/>
      <c r="K269" s="454"/>
      <c r="L269" s="454"/>
    </row>
  </sheetData>
  <sheetProtection algorithmName="SHA-512" hashValue="vsy/3tOT4Xyl2Lh/IB+POVxpFEkQXGh+HaW+tMEwBzucE3OOU1HrW2i++JbKQjHDQu9s+T8d1jlQIVBD0TiNUQ==" saltValue="uf4zgHJ1TRvk5+UICLJKCQ==" spinCount="100000" sheet="1" selectLockedCells="1"/>
  <pageMargins left="0.7" right="0.7" top="0.75" bottom="0.75" header="0.3" footer="0.3"/>
  <pageSetup paperSize="9" scale="32" orientation="portrait" r:id="rId1"/>
  <colBreaks count="1" manualBreakCount="1">
    <brk id="14" max="1048575" man="1"/>
  </colBreaks>
  <drawing r:id="rId2"/>
  <extLst>
    <ext xmlns:x14="http://schemas.microsoft.com/office/spreadsheetml/2009/9/main" uri="{78C0D931-6437-407d-A8EE-F0AAD7539E65}">
      <x14:conditionalFormattings>
        <x14:conditionalFormatting xmlns:xm="http://schemas.microsoft.com/office/excel/2006/main">
          <x14:cfRule type="iconSet" priority="15" id="{9AE812B3-1937-457F-B5AA-EECC9BA026AD}">
            <x14:iconSet showValue="0" custom="1">
              <x14:cfvo type="percent">
                <xm:f>0</xm:f>
              </x14:cfvo>
              <x14:cfvo type="num">
                <xm:f>1</xm:f>
              </x14:cfvo>
              <x14:cfvo type="num">
                <xm:f>5</xm:f>
              </x14:cfvo>
              <x14:cfIcon iconSet="3TrafficLights1" iconId="0"/>
              <x14:cfIcon iconSet="3TrafficLights1" iconId="1"/>
              <x14:cfIcon iconSet="3TrafficLights1" iconId="2"/>
            </x14:iconSet>
          </x14:cfRule>
          <xm:sqref>D53</xm:sqref>
        </x14:conditionalFormatting>
        <x14:conditionalFormatting xmlns:xm="http://schemas.microsoft.com/office/excel/2006/main">
          <x14:cfRule type="iconSet" priority="14" id="{526C28B2-6CA0-42D2-AC24-0F3325ABD676}">
            <x14:iconSet showValue="0" custom="1">
              <x14:cfvo type="percent">
                <xm:f>0</xm:f>
              </x14:cfvo>
              <x14:cfvo type="num">
                <xm:f>-1</xm:f>
              </x14:cfvo>
              <x14:cfvo type="num" gte="0">
                <xm:f>0</xm:f>
              </x14:cfvo>
              <x14:cfIcon iconSet="3TrafficLights1" iconId="0"/>
              <x14:cfIcon iconSet="3TrafficLights1" iconId="0"/>
              <x14:cfIcon iconSet="3TrafficLights1" iconId="2"/>
            </x14:iconSet>
          </x14:cfRule>
          <xm:sqref>D54 D57</xm:sqref>
        </x14:conditionalFormatting>
        <x14:conditionalFormatting xmlns:xm="http://schemas.microsoft.com/office/excel/2006/main">
          <x14:cfRule type="iconSet" priority="16" id="{570B258B-2834-43E6-9604-33A30BDCC074}">
            <x14:iconSet showValue="0" custom="1">
              <x14:cfvo type="percent">
                <xm:f>0</xm:f>
              </x14:cfvo>
              <x14:cfvo type="num">
                <xm:f>1</xm:f>
              </x14:cfvo>
              <x14:cfvo type="num">
                <xm:f>5</xm:f>
              </x14:cfvo>
              <x14:cfIcon iconSet="3TrafficLights1" iconId="0"/>
              <x14:cfIcon iconSet="3TrafficLights1" iconId="1"/>
              <x14:cfIcon iconSet="3TrafficLights1" iconId="2"/>
            </x14:iconSet>
          </x14:cfRule>
          <xm:sqref>D58</xm:sqref>
        </x14:conditionalFormatting>
        <x14:conditionalFormatting xmlns:xm="http://schemas.microsoft.com/office/excel/2006/main">
          <x14:cfRule type="iconSet" priority="12" id="{4DA940EC-62CD-4395-985E-C28C4BFD7DDF}">
            <x14:iconSet showValue="0" custom="1">
              <x14:cfvo type="percent">
                <xm:f>0</xm:f>
              </x14:cfvo>
              <x14:cfvo type="num">
                <xm:f>1</xm:f>
              </x14:cfvo>
              <x14:cfvo type="num">
                <xm:f>5</xm:f>
              </x14:cfvo>
              <x14:cfIcon iconSet="3TrafficLights1" iconId="0"/>
              <x14:cfIcon iconSet="3TrafficLights1" iconId="1"/>
              <x14:cfIcon iconSet="3TrafficLights1" iconId="2"/>
            </x14:iconSet>
          </x14:cfRule>
          <xm:sqref>D63</xm:sqref>
        </x14:conditionalFormatting>
        <x14:conditionalFormatting xmlns:xm="http://schemas.microsoft.com/office/excel/2006/main">
          <x14:cfRule type="iconSet" priority="11" id="{CF21B748-CA46-4F13-9D9C-9018BA8629CB}">
            <x14:iconSet showValue="0" custom="1">
              <x14:cfvo type="percent">
                <xm:f>0</xm:f>
              </x14:cfvo>
              <x14:cfvo type="num">
                <xm:f>-1</xm:f>
              </x14:cfvo>
              <x14:cfvo type="num" gte="0">
                <xm:f>0</xm:f>
              </x14:cfvo>
              <x14:cfIcon iconSet="3TrafficLights1" iconId="0"/>
              <x14:cfIcon iconSet="3TrafficLights1" iconId="0"/>
              <x14:cfIcon iconSet="3TrafficLights1" iconId="2"/>
            </x14:iconSet>
          </x14:cfRule>
          <xm:sqref>D64 D67</xm:sqref>
        </x14:conditionalFormatting>
        <x14:conditionalFormatting xmlns:xm="http://schemas.microsoft.com/office/excel/2006/main">
          <x14:cfRule type="iconSet" priority="13" id="{AEF670A6-6562-466A-9C24-26B488152741}">
            <x14:iconSet showValue="0" custom="1">
              <x14:cfvo type="percent">
                <xm:f>0</xm:f>
              </x14:cfvo>
              <x14:cfvo type="num">
                <xm:f>1</xm:f>
              </x14:cfvo>
              <x14:cfvo type="num">
                <xm:f>5</xm:f>
              </x14:cfvo>
              <x14:cfIcon iconSet="3TrafficLights1" iconId="0"/>
              <x14:cfIcon iconSet="3TrafficLights1" iconId="1"/>
              <x14:cfIcon iconSet="3TrafficLights1" iconId="2"/>
            </x14:iconSet>
          </x14:cfRule>
          <xm:sqref>D68</xm:sqref>
        </x14:conditionalFormatting>
        <x14:conditionalFormatting xmlns:xm="http://schemas.microsoft.com/office/excel/2006/main">
          <x14:cfRule type="iconSet" priority="9" id="{70DE2D0A-2D11-484A-9596-294E07F9C740}">
            <x14:iconSet showValue="0" custom="1">
              <x14:cfvo type="percent">
                <xm:f>0</xm:f>
              </x14:cfvo>
              <x14:cfvo type="num">
                <xm:f>1</xm:f>
              </x14:cfvo>
              <x14:cfvo type="num">
                <xm:f>5</xm:f>
              </x14:cfvo>
              <x14:cfIcon iconSet="3TrafficLights1" iconId="0"/>
              <x14:cfIcon iconSet="3TrafficLights1" iconId="1"/>
              <x14:cfIcon iconSet="3TrafficLights1" iconId="2"/>
            </x14:iconSet>
          </x14:cfRule>
          <xm:sqref>D73</xm:sqref>
        </x14:conditionalFormatting>
        <x14:conditionalFormatting xmlns:xm="http://schemas.microsoft.com/office/excel/2006/main">
          <x14:cfRule type="iconSet" priority="8" id="{8A62B00B-3F84-48E1-BF36-EEBAE1DE2AE6}">
            <x14:iconSet showValue="0" custom="1">
              <x14:cfvo type="percent">
                <xm:f>0</xm:f>
              </x14:cfvo>
              <x14:cfvo type="num">
                <xm:f>-1</xm:f>
              </x14:cfvo>
              <x14:cfvo type="num" gte="0">
                <xm:f>0</xm:f>
              </x14:cfvo>
              <x14:cfIcon iconSet="3TrafficLights1" iconId="0"/>
              <x14:cfIcon iconSet="3TrafficLights1" iconId="0"/>
              <x14:cfIcon iconSet="3TrafficLights1" iconId="2"/>
            </x14:iconSet>
          </x14:cfRule>
          <xm:sqref>D74 D77</xm:sqref>
        </x14:conditionalFormatting>
        <x14:conditionalFormatting xmlns:xm="http://schemas.microsoft.com/office/excel/2006/main">
          <x14:cfRule type="iconSet" priority="10" id="{20A17C41-A67F-441F-B4D7-FA7D6B5F3841}">
            <x14:iconSet showValue="0" custom="1">
              <x14:cfvo type="percent">
                <xm:f>0</xm:f>
              </x14:cfvo>
              <x14:cfvo type="num">
                <xm:f>1</xm:f>
              </x14:cfvo>
              <x14:cfvo type="num">
                <xm:f>5</xm:f>
              </x14:cfvo>
              <x14:cfIcon iconSet="3TrafficLights1" iconId="0"/>
              <x14:cfIcon iconSet="3TrafficLights1" iconId="1"/>
              <x14:cfIcon iconSet="3TrafficLights1" iconId="2"/>
            </x14:iconSet>
          </x14:cfRule>
          <xm:sqref>D78</xm:sqref>
        </x14:conditionalFormatting>
        <x14:conditionalFormatting xmlns:xm="http://schemas.microsoft.com/office/excel/2006/main">
          <x14:cfRule type="iconSet" priority="6" id="{2B2C5716-8A82-475D-A69E-5B5968438510}">
            <x14:iconSet showValue="0" custom="1">
              <x14:cfvo type="percent">
                <xm:f>0</xm:f>
              </x14:cfvo>
              <x14:cfvo type="num">
                <xm:f>1</xm:f>
              </x14:cfvo>
              <x14:cfvo type="num">
                <xm:f>5</xm:f>
              </x14:cfvo>
              <x14:cfIcon iconSet="3TrafficLights1" iconId="0"/>
              <x14:cfIcon iconSet="3TrafficLights1" iconId="1"/>
              <x14:cfIcon iconSet="3TrafficLights1" iconId="2"/>
            </x14:iconSet>
          </x14:cfRule>
          <xm:sqref>D83</xm:sqref>
        </x14:conditionalFormatting>
        <x14:conditionalFormatting xmlns:xm="http://schemas.microsoft.com/office/excel/2006/main">
          <x14:cfRule type="iconSet" priority="5" id="{5CF58680-0BCC-4732-B656-D40383D4691F}">
            <x14:iconSet showValue="0" custom="1">
              <x14:cfvo type="percent">
                <xm:f>0</xm:f>
              </x14:cfvo>
              <x14:cfvo type="num">
                <xm:f>-1</xm:f>
              </x14:cfvo>
              <x14:cfvo type="num" gte="0">
                <xm:f>0</xm:f>
              </x14:cfvo>
              <x14:cfIcon iconSet="3TrafficLights1" iconId="0"/>
              <x14:cfIcon iconSet="3TrafficLights1" iconId="0"/>
              <x14:cfIcon iconSet="3TrafficLights1" iconId="2"/>
            </x14:iconSet>
          </x14:cfRule>
          <xm:sqref>D84 D87</xm:sqref>
        </x14:conditionalFormatting>
        <x14:conditionalFormatting xmlns:xm="http://schemas.microsoft.com/office/excel/2006/main">
          <x14:cfRule type="iconSet" priority="7" id="{C116566A-C53B-43E1-81CD-F3205EEB1DCF}">
            <x14:iconSet showValue="0" custom="1">
              <x14:cfvo type="percent">
                <xm:f>0</xm:f>
              </x14:cfvo>
              <x14:cfvo type="num">
                <xm:f>1</xm:f>
              </x14:cfvo>
              <x14:cfvo type="num">
                <xm:f>5</xm:f>
              </x14:cfvo>
              <x14:cfIcon iconSet="3TrafficLights1" iconId="0"/>
              <x14:cfIcon iconSet="3TrafficLights1" iconId="1"/>
              <x14:cfIcon iconSet="3TrafficLights1" iconId="2"/>
            </x14:iconSet>
          </x14:cfRule>
          <xm:sqref>D88</xm:sqref>
        </x14:conditionalFormatting>
        <x14:conditionalFormatting xmlns:xm="http://schemas.microsoft.com/office/excel/2006/main">
          <x14:cfRule type="iconSet" priority="3" id="{C53AAF5F-10D2-4B70-AE62-142AB168C3BE}">
            <x14:iconSet showValue="0" custom="1">
              <x14:cfvo type="percent">
                <xm:f>0</xm:f>
              </x14:cfvo>
              <x14:cfvo type="num">
                <xm:f>1</xm:f>
              </x14:cfvo>
              <x14:cfvo type="num">
                <xm:f>5</xm:f>
              </x14:cfvo>
              <x14:cfIcon iconSet="3TrafficLights1" iconId="0"/>
              <x14:cfIcon iconSet="3TrafficLights1" iconId="1"/>
              <x14:cfIcon iconSet="3TrafficLights1" iconId="2"/>
            </x14:iconSet>
          </x14:cfRule>
          <xm:sqref>D93</xm:sqref>
        </x14:conditionalFormatting>
        <x14:conditionalFormatting xmlns:xm="http://schemas.microsoft.com/office/excel/2006/main">
          <x14:cfRule type="iconSet" priority="2" id="{B5783595-DBD2-4212-A106-8A549973CA73}">
            <x14:iconSet showValue="0" custom="1">
              <x14:cfvo type="percent">
                <xm:f>0</xm:f>
              </x14:cfvo>
              <x14:cfvo type="num">
                <xm:f>-1</xm:f>
              </x14:cfvo>
              <x14:cfvo type="num" gte="0">
                <xm:f>0</xm:f>
              </x14:cfvo>
              <x14:cfIcon iconSet="3TrafficLights1" iconId="0"/>
              <x14:cfIcon iconSet="3TrafficLights1" iconId="0"/>
              <x14:cfIcon iconSet="3TrafficLights1" iconId="2"/>
            </x14:iconSet>
          </x14:cfRule>
          <xm:sqref>D94 D97</xm:sqref>
        </x14:conditionalFormatting>
        <x14:conditionalFormatting xmlns:xm="http://schemas.microsoft.com/office/excel/2006/main">
          <x14:cfRule type="iconSet" priority="4" id="{36D330E8-E237-4441-8B13-665ECC5C9665}">
            <x14:iconSet showValue="0" custom="1">
              <x14:cfvo type="percent">
                <xm:f>0</xm:f>
              </x14:cfvo>
              <x14:cfvo type="num">
                <xm:f>1</xm:f>
              </x14:cfvo>
              <x14:cfvo type="num">
                <xm:f>5</xm:f>
              </x14:cfvo>
              <x14:cfIcon iconSet="3TrafficLights1" iconId="0"/>
              <x14:cfIcon iconSet="3TrafficLights1" iconId="1"/>
              <x14:cfIcon iconSet="3TrafficLights1" iconId="2"/>
            </x14:iconSet>
          </x14:cfRule>
          <xm:sqref>D98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92D050"/>
    <pageSetUpPr fitToPage="1"/>
  </sheetPr>
  <dimension ref="A1:AB44"/>
  <sheetViews>
    <sheetView showGridLines="0" topLeftCell="E19" zoomScale="85" zoomScaleNormal="85" workbookViewId="0">
      <selection activeCell="E19" sqref="A1:XFD1048576"/>
    </sheetView>
  </sheetViews>
  <sheetFormatPr defaultColWidth="9.140625" defaultRowHeight="15" x14ac:dyDescent="0.25"/>
  <cols>
    <col min="1" max="1" width="2.85546875" customWidth="1"/>
    <col min="2" max="2" width="4.28515625" customWidth="1"/>
    <col min="3" max="3" width="2.85546875" customWidth="1"/>
    <col min="4" max="5" width="22.42578125" customWidth="1"/>
    <col min="6" max="6" width="15.5703125" customWidth="1"/>
    <col min="7" max="7" width="14.85546875" customWidth="1"/>
    <col min="8" max="8" width="11.28515625" customWidth="1"/>
    <col min="9" max="9" width="13.28515625" customWidth="1"/>
    <col min="10" max="10" width="12.7109375" bestFit="1" customWidth="1"/>
    <col min="11" max="11" width="11.42578125" customWidth="1"/>
    <col min="12" max="12" width="11" customWidth="1"/>
    <col min="13" max="13" width="11.28515625" customWidth="1"/>
    <col min="14" max="14" width="11.42578125" customWidth="1"/>
    <col min="15" max="15" width="10.7109375" customWidth="1"/>
    <col min="16" max="20" width="12.7109375" bestFit="1" customWidth="1"/>
    <col min="21" max="24" width="13.85546875" bestFit="1" customWidth="1"/>
  </cols>
  <sheetData>
    <row r="1" spans="1:24" x14ac:dyDescent="0.25">
      <c r="A1" s="59"/>
      <c r="B1" s="59"/>
      <c r="C1" s="60"/>
      <c r="D1" s="60"/>
      <c r="E1" s="60"/>
      <c r="F1" s="67"/>
      <c r="G1" s="60"/>
      <c r="H1" s="60"/>
      <c r="I1" s="60"/>
      <c r="J1" s="60"/>
      <c r="K1" s="60"/>
      <c r="L1" s="60"/>
      <c r="M1" s="60"/>
      <c r="N1" s="60"/>
      <c r="O1" s="60"/>
      <c r="P1" s="60"/>
      <c r="Q1" s="60"/>
      <c r="R1" s="60"/>
      <c r="S1" s="60"/>
      <c r="T1" s="60"/>
      <c r="U1" s="60"/>
      <c r="V1" s="60"/>
      <c r="W1" s="60"/>
      <c r="X1" s="60"/>
    </row>
    <row r="2" spans="1:24" x14ac:dyDescent="0.25">
      <c r="A2" s="59" t="str">
        <f ca="1">RIGHT(CELL("filename",A1),LEN(CELL("filename",A1))-FIND("]",CELL("filename",A1)))</f>
        <v>Timing</v>
      </c>
      <c r="B2" s="59"/>
      <c r="C2" s="60"/>
      <c r="D2" s="60"/>
      <c r="E2" s="60"/>
      <c r="F2" s="67"/>
      <c r="G2" s="60"/>
      <c r="H2" s="68" t="s">
        <v>22</v>
      </c>
      <c r="I2" s="69" t="str">
        <f>IF(I20=0,"FY "&amp;YEAR(I21),INDEX('Periode (verstecken)'!$B$1:$B$12,MATCH(MONTH(I21),'Periode (verstecken)'!$A$1:$A$12))&amp;" "&amp;YEAR(I21))</f>
        <v>Jan 1900</v>
      </c>
      <c r="J2" s="69" t="str">
        <f>IF(J20=0,"FY "&amp;YEAR(J21),INDEX('Periode (verstecken)'!$B$1:$B$12,MATCH(MONTH(J21),'Periode (verstecken)'!$A$1:$A$12))&amp;" "&amp;YEAR(J21))</f>
        <v>Feb 1900</v>
      </c>
      <c r="K2" s="69" t="str">
        <f>IF(K20=0,"FY "&amp;YEAR(K21),INDEX('Periode (verstecken)'!$B$1:$B$12,MATCH(MONTH(K21),'Periode (verstecken)'!$A$1:$A$12))&amp;" "&amp;YEAR(K21))</f>
        <v>Feb 1900</v>
      </c>
      <c r="L2" s="69" t="str">
        <f>IF(L20=0,"FY "&amp;YEAR(L21),INDEX('Periode (verstecken)'!$B$1:$B$12,MATCH(MONTH(L21),'Periode (verstecken)'!$A$1:$A$12))&amp;" "&amp;YEAR(L21))</f>
        <v>Feb 1900</v>
      </c>
      <c r="M2" s="69" t="str">
        <f>IF(M20=0,"FY "&amp;YEAR(M21),INDEX('Periode (verstecken)'!$B$1:$B$12,MATCH(MONTH(M21),'Periode (verstecken)'!$A$1:$A$12))&amp;" "&amp;YEAR(M21))</f>
        <v>Feb 1900</v>
      </c>
      <c r="N2" s="69" t="str">
        <f>IF(N20=0,"FY "&amp;YEAR(N21),INDEX('Periode (verstecken)'!$B$1:$B$12,MATCH(MONTH(N21),'Periode (verstecken)'!$A$1:$A$12))&amp;" "&amp;YEAR(N21))</f>
        <v>Feb 1900</v>
      </c>
      <c r="O2" s="69" t="str">
        <f>IF(O20=0,"FY "&amp;YEAR(O21),INDEX('Periode (verstecken)'!$B$1:$B$12,MATCH(MONTH(O21),'Periode (verstecken)'!$A$1:$A$12))&amp;" "&amp;YEAR(O21))</f>
        <v>Feb 1900</v>
      </c>
      <c r="P2" s="69" t="str">
        <f>IF(P20=0,"FY "&amp;YEAR(P21),INDEX('Periode (verstecken)'!$B$1:$B$12,MATCH(MONTH(P21),'Periode (verstecken)'!$A$1:$A$12))&amp;" "&amp;YEAR(P21))</f>
        <v>Feb 1900</v>
      </c>
      <c r="Q2" s="69" t="str">
        <f>IF(Q20=0,"FY "&amp;YEAR(Q21),INDEX('Periode (verstecken)'!$B$1:$B$12,MATCH(MONTH(Q21),'Periode (verstecken)'!$A$1:$A$12))&amp;" "&amp;YEAR(Q21))</f>
        <v>Feb 1900</v>
      </c>
      <c r="R2" s="69" t="str">
        <f>IF(R20=0,"FY "&amp;YEAR(R21),INDEX('Periode (verstecken)'!$B$1:$B$12,MATCH(MONTH(R21),'Periode (verstecken)'!$A$1:$A$12))&amp;" "&amp;YEAR(R21))</f>
        <v>Feb 1900</v>
      </c>
      <c r="S2" s="69" t="str">
        <f>IF(S20=0,"FY "&amp;YEAR(S21),INDEX('Periode (verstecken)'!$B$1:$B$12,MATCH(MONTH(S21),'Periode (verstecken)'!$A$1:$A$12))&amp;" "&amp;YEAR(S21))</f>
        <v>Feb 1900</v>
      </c>
      <c r="T2" s="69" t="str">
        <f>IF(T20=0,"FY "&amp;YEAR(T21),INDEX('Periode (verstecken)'!$B$1:$B$12,MATCH(MONTH(T21),'Periode (verstecken)'!$A$1:$A$12))&amp;" "&amp;YEAR(T21))</f>
        <v>Feb 1900</v>
      </c>
      <c r="U2" s="69" t="str">
        <f>IF(U20=0,"FY "&amp;YEAR(U21),INDEX(#REF!,MATCH(MONTH(U21),#REF!))&amp;" "&amp;YEAR(U21))</f>
        <v>FY 1900</v>
      </c>
      <c r="V2" s="69" t="str">
        <f>IF(V20=0,"FY "&amp;YEAR(V21),INDEX(#REF!,MATCH(MONTH(V21),#REF!))&amp;" "&amp;YEAR(V21))</f>
        <v>FY 1901</v>
      </c>
      <c r="W2" s="69" t="str">
        <f>IF(W20=0,"FY "&amp;YEAR(W21),INDEX(#REF!,MATCH(MONTH(W21),#REF!))&amp;" "&amp;YEAR(W21))</f>
        <v>FY 1902</v>
      </c>
      <c r="X2" s="69" t="str">
        <f>IF(X20=0,"FY "&amp;YEAR(X21),INDEX(#REF!,MATCH(MONTH(X21),#REF!))&amp;" "&amp;YEAR(X21))</f>
        <v>FY 1903</v>
      </c>
    </row>
    <row r="3" spans="1:24" x14ac:dyDescent="0.25">
      <c r="A3" s="58"/>
      <c r="B3" s="59"/>
      <c r="C3" s="60"/>
      <c r="D3" s="60"/>
      <c r="E3" s="60"/>
      <c r="F3" s="67"/>
      <c r="G3" s="60"/>
      <c r="H3" s="68" t="s">
        <v>8</v>
      </c>
      <c r="I3" s="70">
        <f>I21</f>
        <v>0</v>
      </c>
      <c r="J3" s="70">
        <f t="shared" ref="J3:X3" si="0">J21</f>
        <v>32</v>
      </c>
      <c r="K3" s="70">
        <f t="shared" si="0"/>
        <v>60</v>
      </c>
      <c r="L3" s="70">
        <f t="shared" si="0"/>
        <v>60</v>
      </c>
      <c r="M3" s="70">
        <f t="shared" si="0"/>
        <v>60</v>
      </c>
      <c r="N3" s="70">
        <f t="shared" si="0"/>
        <v>60</v>
      </c>
      <c r="O3" s="70">
        <f t="shared" si="0"/>
        <v>60</v>
      </c>
      <c r="P3" s="70">
        <f t="shared" si="0"/>
        <v>60</v>
      </c>
      <c r="Q3" s="70">
        <f t="shared" si="0"/>
        <v>60</v>
      </c>
      <c r="R3" s="70">
        <f t="shared" si="0"/>
        <v>60</v>
      </c>
      <c r="S3" s="70">
        <f t="shared" si="0"/>
        <v>60</v>
      </c>
      <c r="T3" s="70">
        <f t="shared" si="0"/>
        <v>60</v>
      </c>
      <c r="U3" s="70">
        <f t="shared" si="0"/>
        <v>60</v>
      </c>
      <c r="V3" s="70">
        <f t="shared" si="0"/>
        <v>398</v>
      </c>
      <c r="W3" s="70">
        <f t="shared" si="0"/>
        <v>763</v>
      </c>
      <c r="X3" s="70">
        <f t="shared" si="0"/>
        <v>1128</v>
      </c>
    </row>
    <row r="4" spans="1:24" x14ac:dyDescent="0.25">
      <c r="A4" s="59"/>
      <c r="B4" s="59"/>
      <c r="C4" s="60"/>
      <c r="D4" s="60"/>
      <c r="E4" s="60"/>
      <c r="F4" s="67"/>
      <c r="G4" s="60"/>
      <c r="H4" s="68" t="s">
        <v>23</v>
      </c>
      <c r="I4" s="70">
        <f t="shared" ref="I4:X4" si="1">I22</f>
        <v>31</v>
      </c>
      <c r="J4" s="70">
        <f t="shared" si="1"/>
        <v>59</v>
      </c>
      <c r="K4" s="70">
        <f t="shared" si="1"/>
        <v>59</v>
      </c>
      <c r="L4" s="70">
        <f t="shared" si="1"/>
        <v>59</v>
      </c>
      <c r="M4" s="70">
        <f t="shared" si="1"/>
        <v>59</v>
      </c>
      <c r="N4" s="70">
        <f t="shared" si="1"/>
        <v>59</v>
      </c>
      <c r="O4" s="70">
        <f t="shared" si="1"/>
        <v>59</v>
      </c>
      <c r="P4" s="70">
        <f t="shared" si="1"/>
        <v>59</v>
      </c>
      <c r="Q4" s="70">
        <f t="shared" si="1"/>
        <v>59</v>
      </c>
      <c r="R4" s="70">
        <f t="shared" si="1"/>
        <v>59</v>
      </c>
      <c r="S4" s="70">
        <f t="shared" si="1"/>
        <v>59</v>
      </c>
      <c r="T4" s="70">
        <f t="shared" si="1"/>
        <v>59</v>
      </c>
      <c r="U4" s="70">
        <f t="shared" si="1"/>
        <v>397</v>
      </c>
      <c r="V4" s="70">
        <f t="shared" si="1"/>
        <v>762</v>
      </c>
      <c r="W4" s="70">
        <f t="shared" si="1"/>
        <v>1127</v>
      </c>
      <c r="X4" s="70">
        <f t="shared" si="1"/>
        <v>1492</v>
      </c>
    </row>
    <row r="5" spans="1:24" x14ac:dyDescent="0.25">
      <c r="A5" s="8"/>
      <c r="B5" s="8"/>
      <c r="C5" s="9"/>
      <c r="D5" s="9"/>
      <c r="E5" s="9"/>
      <c r="F5" s="10"/>
      <c r="G5" s="9"/>
      <c r="H5" s="9"/>
      <c r="I5" s="9"/>
      <c r="J5" s="9"/>
      <c r="K5" s="9"/>
      <c r="L5" s="9"/>
      <c r="M5" s="9"/>
      <c r="N5" s="9"/>
      <c r="O5" s="9"/>
      <c r="P5" s="9"/>
      <c r="Q5" s="9"/>
      <c r="R5" s="9"/>
      <c r="S5" s="9"/>
      <c r="T5" s="9"/>
      <c r="U5" s="9"/>
      <c r="V5" s="9"/>
      <c r="W5" s="9"/>
      <c r="X5" s="9"/>
    </row>
    <row r="6" spans="1:24" x14ac:dyDescent="0.25">
      <c r="A6" s="59">
        <f ca="1">MAX($A$1:A5)+1</f>
        <v>1</v>
      </c>
      <c r="B6" s="59" t="s">
        <v>7</v>
      </c>
      <c r="C6" s="60"/>
      <c r="D6" s="60"/>
      <c r="E6" s="60"/>
      <c r="F6" s="67"/>
      <c r="G6" s="60"/>
      <c r="H6" s="60"/>
      <c r="I6" s="60"/>
      <c r="J6" s="60"/>
      <c r="K6" s="60"/>
      <c r="L6" s="60"/>
      <c r="M6" s="60"/>
      <c r="N6" s="60"/>
      <c r="O6" s="60"/>
      <c r="P6" s="60"/>
      <c r="Q6" s="60"/>
      <c r="R6" s="60"/>
      <c r="S6" s="60"/>
      <c r="T6" s="60"/>
      <c r="U6" s="60"/>
      <c r="V6" s="60"/>
      <c r="W6" s="60"/>
      <c r="X6" s="60"/>
    </row>
    <row r="7" spans="1:24" x14ac:dyDescent="0.25">
      <c r="A7" s="8"/>
      <c r="B7" s="8"/>
      <c r="C7" s="9"/>
      <c r="D7" s="9"/>
      <c r="E7" s="9"/>
      <c r="F7" s="10"/>
      <c r="G7" s="9"/>
      <c r="H7" s="9"/>
      <c r="I7" s="9"/>
      <c r="J7" s="9"/>
      <c r="K7" s="9"/>
      <c r="L7" s="9"/>
      <c r="M7" s="9"/>
      <c r="N7" s="9"/>
      <c r="O7" s="9"/>
      <c r="P7" s="9"/>
      <c r="Q7" s="9"/>
      <c r="R7" s="9"/>
      <c r="S7" s="9"/>
      <c r="T7" s="9"/>
      <c r="U7" s="9"/>
      <c r="V7" s="9"/>
      <c r="W7" s="9"/>
      <c r="X7" s="9"/>
    </row>
    <row r="8" spans="1:24" x14ac:dyDescent="0.25">
      <c r="A8" s="11"/>
      <c r="B8" s="6">
        <f ca="1">MAX($A$1:B7)+0.1</f>
        <v>1.1000000000000001</v>
      </c>
      <c r="C8" s="11" t="s">
        <v>24</v>
      </c>
      <c r="D8" s="12"/>
      <c r="E8" s="12"/>
      <c r="F8" s="13"/>
      <c r="G8" s="13"/>
      <c r="H8" s="12"/>
      <c r="I8" s="12"/>
      <c r="J8" s="12"/>
      <c r="K8" s="12"/>
      <c r="L8" s="12"/>
      <c r="M8" s="12"/>
      <c r="N8" s="12"/>
      <c r="O8" s="12"/>
      <c r="P8" s="12"/>
      <c r="Q8" s="12"/>
      <c r="R8" s="12"/>
      <c r="S8" s="12"/>
      <c r="T8" s="12"/>
      <c r="U8" s="12"/>
      <c r="V8" s="12"/>
      <c r="W8" s="12"/>
      <c r="X8" s="12"/>
    </row>
    <row r="9" spans="1:24" x14ac:dyDescent="0.25">
      <c r="A9" s="11"/>
      <c r="B9" s="6"/>
      <c r="C9" s="11"/>
      <c r="D9" s="12"/>
      <c r="E9" s="12"/>
      <c r="F9" s="13"/>
      <c r="G9" s="13"/>
      <c r="H9" s="12"/>
      <c r="I9" s="12"/>
      <c r="J9" s="12"/>
      <c r="K9" s="12"/>
      <c r="L9" s="12"/>
      <c r="M9" s="12"/>
      <c r="N9" s="12"/>
      <c r="O9" s="12"/>
      <c r="P9" s="12"/>
      <c r="Q9" s="12"/>
      <c r="R9" s="12"/>
      <c r="S9" s="12"/>
      <c r="T9" s="12"/>
      <c r="U9" s="12"/>
      <c r="V9" s="12"/>
      <c r="W9" s="12"/>
      <c r="X9" s="12"/>
    </row>
    <row r="10" spans="1:24" x14ac:dyDescent="0.25">
      <c r="A10" s="11"/>
      <c r="B10" s="11"/>
      <c r="C10" s="12"/>
      <c r="D10" s="12" t="s">
        <v>25</v>
      </c>
      <c r="E10" s="12"/>
      <c r="F10" s="13" t="s">
        <v>15</v>
      </c>
      <c r="G10" s="14">
        <f>Inputs!G29</f>
        <v>0</v>
      </c>
      <c r="H10" s="12"/>
      <c r="I10" s="12"/>
      <c r="J10" s="12"/>
      <c r="K10" s="12"/>
      <c r="L10" s="12"/>
      <c r="M10" s="12"/>
      <c r="N10" s="12"/>
      <c r="O10" s="12"/>
      <c r="P10" s="12"/>
      <c r="Q10" s="12"/>
      <c r="R10" s="12"/>
      <c r="S10" s="12"/>
      <c r="T10" s="12"/>
      <c r="U10" s="12"/>
      <c r="V10" s="12"/>
      <c r="W10" s="12"/>
      <c r="X10" s="12"/>
    </row>
    <row r="11" spans="1:24" x14ac:dyDescent="0.25">
      <c r="A11" s="11"/>
      <c r="B11" s="11"/>
      <c r="C11" s="12"/>
      <c r="D11" s="12"/>
      <c r="E11" s="12"/>
      <c r="F11" s="13"/>
      <c r="G11" s="15"/>
      <c r="H11" s="12"/>
      <c r="I11" s="12"/>
      <c r="J11" s="12"/>
      <c r="K11" s="12"/>
      <c r="L11" s="12"/>
      <c r="M11" s="12"/>
      <c r="N11" s="12"/>
      <c r="O11" s="12"/>
      <c r="P11" s="12"/>
      <c r="Q11" s="12"/>
      <c r="R11" s="12"/>
      <c r="S11" s="12"/>
      <c r="T11" s="12"/>
      <c r="U11" s="12"/>
      <c r="V11" s="12"/>
      <c r="W11" s="12"/>
      <c r="X11" s="12"/>
    </row>
    <row r="12" spans="1:24" x14ac:dyDescent="0.25">
      <c r="A12" s="11"/>
      <c r="B12" s="11"/>
      <c r="C12" s="12"/>
      <c r="D12" s="12"/>
      <c r="E12" s="12"/>
      <c r="F12" s="16" t="s">
        <v>68</v>
      </c>
      <c r="G12" s="17" t="s">
        <v>69</v>
      </c>
      <c r="H12" s="12"/>
      <c r="I12" s="12"/>
      <c r="J12" s="12"/>
      <c r="K12" s="12"/>
      <c r="L12" s="12"/>
      <c r="M12" s="12"/>
      <c r="N12" s="12"/>
      <c r="O12" s="12"/>
      <c r="P12" s="12"/>
      <c r="Q12" s="12"/>
      <c r="R12" s="12"/>
      <c r="S12" s="12"/>
      <c r="T12" s="12"/>
      <c r="U12" s="12"/>
      <c r="V12" s="12"/>
      <c r="W12" s="12"/>
      <c r="X12" s="12"/>
    </row>
    <row r="13" spans="1:24" x14ac:dyDescent="0.25">
      <c r="A13" s="11"/>
      <c r="B13" s="11"/>
      <c r="C13" s="12"/>
      <c r="D13" s="12" t="s">
        <v>31</v>
      </c>
      <c r="E13" s="12"/>
      <c r="F13" s="14">
        <f>G10</f>
        <v>0</v>
      </c>
      <c r="G13" s="14">
        <f>Inputs!G34</f>
        <v>366</v>
      </c>
      <c r="H13" s="12"/>
      <c r="I13" s="12"/>
      <c r="J13" s="12"/>
      <c r="K13" s="12"/>
      <c r="L13" s="12"/>
      <c r="M13" s="12"/>
      <c r="N13" s="12"/>
      <c r="O13" s="12"/>
      <c r="P13" s="12"/>
      <c r="Q13" s="12"/>
      <c r="R13" s="12"/>
      <c r="S13" s="12"/>
      <c r="T13" s="12"/>
      <c r="U13" s="12"/>
      <c r="V13" s="12"/>
      <c r="W13" s="12"/>
      <c r="X13" s="12"/>
    </row>
    <row r="14" spans="1:24" x14ac:dyDescent="0.25">
      <c r="A14" s="11"/>
      <c r="B14" s="11"/>
      <c r="C14" s="12"/>
      <c r="D14" s="12" t="s">
        <v>26</v>
      </c>
      <c r="E14" s="12"/>
      <c r="F14" s="13" t="s">
        <v>19</v>
      </c>
      <c r="G14" s="18">
        <v>12</v>
      </c>
      <c r="H14" s="12"/>
      <c r="I14" s="12"/>
      <c r="J14" s="12"/>
      <c r="K14" s="12"/>
      <c r="L14" s="12"/>
      <c r="M14" s="12"/>
      <c r="N14" s="12"/>
      <c r="O14" s="12"/>
      <c r="P14" s="12"/>
      <c r="Q14" s="12"/>
      <c r="R14" s="12"/>
      <c r="S14" s="12"/>
      <c r="T14" s="12"/>
      <c r="U14" s="12"/>
      <c r="V14" s="12"/>
      <c r="W14" s="12"/>
      <c r="X14" s="12"/>
    </row>
    <row r="15" spans="1:24" x14ac:dyDescent="0.25">
      <c r="A15" s="11"/>
      <c r="B15" s="11"/>
      <c r="C15" s="12"/>
      <c r="D15" s="12" t="s">
        <v>27</v>
      </c>
      <c r="E15" s="12"/>
      <c r="F15" s="13" t="s">
        <v>19</v>
      </c>
      <c r="G15" s="18">
        <f>Inputs!G30</f>
        <v>5</v>
      </c>
      <c r="H15" s="12"/>
      <c r="I15" s="12"/>
      <c r="J15" s="12"/>
      <c r="K15" s="12"/>
      <c r="L15" s="12"/>
      <c r="M15" s="12"/>
      <c r="N15" s="12"/>
      <c r="O15" s="12"/>
      <c r="P15" s="12"/>
      <c r="Q15" s="12"/>
      <c r="R15" s="12"/>
      <c r="S15" s="12"/>
      <c r="T15" s="12"/>
      <c r="U15" s="12"/>
      <c r="V15" s="12"/>
      <c r="W15" s="12"/>
      <c r="X15" s="12"/>
    </row>
    <row r="16" spans="1:24" x14ac:dyDescent="0.25">
      <c r="A16" s="11"/>
      <c r="B16" s="11"/>
      <c r="C16" s="12"/>
      <c r="D16" s="12"/>
      <c r="E16" s="12"/>
      <c r="F16" s="19"/>
      <c r="G16" s="13"/>
      <c r="H16" s="12"/>
      <c r="I16" s="12"/>
      <c r="J16" s="12"/>
      <c r="K16" s="12"/>
      <c r="L16" s="12"/>
      <c r="M16" s="12"/>
      <c r="N16" s="12"/>
      <c r="O16" s="12"/>
      <c r="P16" s="12"/>
      <c r="Q16" s="12"/>
      <c r="R16" s="20"/>
      <c r="S16" s="12"/>
      <c r="T16" s="12"/>
      <c r="U16" s="12"/>
      <c r="V16" s="12"/>
      <c r="W16" s="12"/>
      <c r="X16" s="12"/>
    </row>
    <row r="17" spans="1:28" x14ac:dyDescent="0.25">
      <c r="A17" s="11"/>
      <c r="B17" s="6">
        <f ca="1">MAX($A$1:B16)+0.1</f>
        <v>1.2000000000000002</v>
      </c>
      <c r="C17" s="11" t="s">
        <v>28</v>
      </c>
      <c r="D17" s="12"/>
      <c r="E17" s="12"/>
      <c r="F17" s="13"/>
      <c r="G17" s="13"/>
      <c r="H17" s="12"/>
      <c r="I17" s="12"/>
      <c r="J17" s="12"/>
      <c r="K17" s="12"/>
      <c r="L17" s="12"/>
      <c r="M17" s="12"/>
      <c r="N17" s="12"/>
      <c r="O17" s="12"/>
      <c r="P17" s="12"/>
      <c r="Q17" s="12"/>
      <c r="R17" s="12"/>
      <c r="S17" s="12"/>
      <c r="T17" s="12"/>
      <c r="U17" s="12"/>
      <c r="V17" s="12"/>
      <c r="W17" s="12"/>
      <c r="X17" s="12"/>
    </row>
    <row r="18" spans="1:28" x14ac:dyDescent="0.25">
      <c r="A18" s="11"/>
      <c r="B18" s="6"/>
      <c r="C18" s="11"/>
      <c r="D18" s="12"/>
      <c r="E18" s="12"/>
      <c r="F18" s="13"/>
      <c r="G18" s="13"/>
      <c r="H18" s="12"/>
      <c r="I18" s="12"/>
      <c r="J18" s="12"/>
      <c r="K18" s="12"/>
      <c r="L18" s="12"/>
      <c r="M18" s="12"/>
      <c r="N18" s="12"/>
      <c r="O18" s="12"/>
      <c r="P18" s="12"/>
      <c r="Q18" s="12"/>
      <c r="R18" s="12"/>
      <c r="S18" s="12"/>
      <c r="T18" s="12"/>
      <c r="U18" s="12"/>
      <c r="V18" s="12"/>
      <c r="W18" s="12"/>
      <c r="X18" s="12"/>
    </row>
    <row r="19" spans="1:28" x14ac:dyDescent="0.25">
      <c r="A19" s="8"/>
      <c r="B19" s="8"/>
      <c r="C19" s="9"/>
      <c r="D19" s="9" t="s">
        <v>29</v>
      </c>
      <c r="E19" s="9"/>
      <c r="F19" s="10" t="s">
        <v>19</v>
      </c>
      <c r="G19" s="9"/>
      <c r="H19" s="9"/>
      <c r="I19" s="21">
        <f>H19+1</f>
        <v>1</v>
      </c>
      <c r="J19" s="21">
        <f t="shared" ref="J19:X19" si="2">I19+1</f>
        <v>2</v>
      </c>
      <c r="K19" s="21">
        <f t="shared" si="2"/>
        <v>3</v>
      </c>
      <c r="L19" s="21">
        <f t="shared" si="2"/>
        <v>4</v>
      </c>
      <c r="M19" s="21">
        <f t="shared" si="2"/>
        <v>5</v>
      </c>
      <c r="N19" s="21">
        <f t="shared" si="2"/>
        <v>6</v>
      </c>
      <c r="O19" s="21">
        <f t="shared" si="2"/>
        <v>7</v>
      </c>
      <c r="P19" s="21">
        <f t="shared" si="2"/>
        <v>8</v>
      </c>
      <c r="Q19" s="21">
        <f t="shared" si="2"/>
        <v>9</v>
      </c>
      <c r="R19" s="21">
        <f t="shared" si="2"/>
        <v>10</v>
      </c>
      <c r="S19" s="21">
        <f t="shared" si="2"/>
        <v>11</v>
      </c>
      <c r="T19" s="21">
        <f>S19+1</f>
        <v>12</v>
      </c>
      <c r="U19" s="21">
        <f>T19+1</f>
        <v>13</v>
      </c>
      <c r="V19" s="21">
        <f t="shared" si="2"/>
        <v>14</v>
      </c>
      <c r="W19" s="21">
        <f t="shared" si="2"/>
        <v>15</v>
      </c>
      <c r="X19" s="21">
        <f t="shared" si="2"/>
        <v>16</v>
      </c>
    </row>
    <row r="20" spans="1:28" x14ac:dyDescent="0.25">
      <c r="A20" s="8"/>
      <c r="B20" s="8"/>
      <c r="C20" s="9"/>
      <c r="D20" s="9" t="s">
        <v>31</v>
      </c>
      <c r="E20" s="9"/>
      <c r="F20" s="10" t="s">
        <v>33</v>
      </c>
      <c r="G20" s="9"/>
      <c r="H20" s="9"/>
      <c r="I20" s="21">
        <f>IF(I19&lt;=$G$14,1,0)</f>
        <v>1</v>
      </c>
      <c r="J20" s="21">
        <f t="shared" ref="J20:X20" si="3">IF(J19&lt;=$G$14,1,0)</f>
        <v>1</v>
      </c>
      <c r="K20" s="21">
        <f t="shared" si="3"/>
        <v>1</v>
      </c>
      <c r="L20" s="21">
        <f t="shared" si="3"/>
        <v>1</v>
      </c>
      <c r="M20" s="21">
        <f t="shared" si="3"/>
        <v>1</v>
      </c>
      <c r="N20" s="21">
        <f t="shared" si="3"/>
        <v>1</v>
      </c>
      <c r="O20" s="21">
        <f t="shared" si="3"/>
        <v>1</v>
      </c>
      <c r="P20" s="21">
        <f t="shared" si="3"/>
        <v>1</v>
      </c>
      <c r="Q20" s="21">
        <f t="shared" si="3"/>
        <v>1</v>
      </c>
      <c r="R20" s="21">
        <f t="shared" si="3"/>
        <v>1</v>
      </c>
      <c r="S20" s="21">
        <f t="shared" si="3"/>
        <v>1</v>
      </c>
      <c r="T20" s="21">
        <f t="shared" si="3"/>
        <v>1</v>
      </c>
      <c r="U20" s="21">
        <f t="shared" si="3"/>
        <v>0</v>
      </c>
      <c r="V20" s="21">
        <f t="shared" si="3"/>
        <v>0</v>
      </c>
      <c r="W20" s="21">
        <f t="shared" si="3"/>
        <v>0</v>
      </c>
      <c r="X20" s="21">
        <f t="shared" si="3"/>
        <v>0</v>
      </c>
    </row>
    <row r="21" spans="1:28" x14ac:dyDescent="0.25">
      <c r="A21" s="8"/>
      <c r="B21" s="8"/>
      <c r="C21" s="9"/>
      <c r="D21" s="9" t="s">
        <v>8</v>
      </c>
      <c r="E21" s="9"/>
      <c r="F21" s="10" t="s">
        <v>9</v>
      </c>
      <c r="G21" s="9"/>
      <c r="H21" s="9"/>
      <c r="I21" s="22">
        <f t="shared" ref="I21:X21" si="4">IF(I19=1, $G$10, H22+1)</f>
        <v>0</v>
      </c>
      <c r="J21" s="22">
        <f t="shared" si="4"/>
        <v>32</v>
      </c>
      <c r="K21" s="22">
        <f t="shared" si="4"/>
        <v>60</v>
      </c>
      <c r="L21" s="22">
        <f t="shared" si="4"/>
        <v>60</v>
      </c>
      <c r="M21" s="22">
        <f t="shared" si="4"/>
        <v>60</v>
      </c>
      <c r="N21" s="22">
        <f t="shared" si="4"/>
        <v>60</v>
      </c>
      <c r="O21" s="22">
        <f t="shared" si="4"/>
        <v>60</v>
      </c>
      <c r="P21" s="22">
        <f t="shared" si="4"/>
        <v>60</v>
      </c>
      <c r="Q21" s="22">
        <f t="shared" si="4"/>
        <v>60</v>
      </c>
      <c r="R21" s="22">
        <f t="shared" si="4"/>
        <v>60</v>
      </c>
      <c r="S21" s="22">
        <f t="shared" si="4"/>
        <v>60</v>
      </c>
      <c r="T21" s="22">
        <f t="shared" si="4"/>
        <v>60</v>
      </c>
      <c r="U21" s="22">
        <f t="shared" si="4"/>
        <v>60</v>
      </c>
      <c r="V21" s="22">
        <f t="shared" si="4"/>
        <v>398</v>
      </c>
      <c r="W21" s="22">
        <f t="shared" si="4"/>
        <v>763</v>
      </c>
      <c r="X21" s="22">
        <f t="shared" si="4"/>
        <v>1128</v>
      </c>
    </row>
    <row r="22" spans="1:28" x14ac:dyDescent="0.25">
      <c r="A22" s="8"/>
      <c r="B22" s="8"/>
      <c r="C22" s="9"/>
      <c r="D22" s="9" t="s">
        <v>30</v>
      </c>
      <c r="E22" s="9"/>
      <c r="F22" s="10" t="s">
        <v>9</v>
      </c>
      <c r="G22" s="9"/>
      <c r="H22" s="9"/>
      <c r="I22" s="22">
        <f t="shared" ref="I22:X22" si="5">IF(I20=0,EOMONTH(I21, Months_in_year-1),EOMONTH(I21,0))</f>
        <v>31</v>
      </c>
      <c r="J22" s="22">
        <f t="shared" si="5"/>
        <v>59</v>
      </c>
      <c r="K22" s="22">
        <f t="shared" si="5"/>
        <v>59</v>
      </c>
      <c r="L22" s="22">
        <f t="shared" si="5"/>
        <v>59</v>
      </c>
      <c r="M22" s="22">
        <f t="shared" si="5"/>
        <v>59</v>
      </c>
      <c r="N22" s="22">
        <f t="shared" si="5"/>
        <v>59</v>
      </c>
      <c r="O22" s="22">
        <f t="shared" si="5"/>
        <v>59</v>
      </c>
      <c r="P22" s="22">
        <f t="shared" si="5"/>
        <v>59</v>
      </c>
      <c r="Q22" s="22">
        <f t="shared" si="5"/>
        <v>59</v>
      </c>
      <c r="R22" s="22">
        <f t="shared" si="5"/>
        <v>59</v>
      </c>
      <c r="S22" s="22">
        <f t="shared" si="5"/>
        <v>59</v>
      </c>
      <c r="T22" s="22">
        <f t="shared" si="5"/>
        <v>59</v>
      </c>
      <c r="U22" s="22">
        <f t="shared" si="5"/>
        <v>397</v>
      </c>
      <c r="V22" s="22">
        <f t="shared" si="5"/>
        <v>762</v>
      </c>
      <c r="W22" s="22">
        <f t="shared" si="5"/>
        <v>1127</v>
      </c>
      <c r="X22" s="22">
        <f t="shared" si="5"/>
        <v>1492</v>
      </c>
    </row>
    <row r="23" spans="1:28" x14ac:dyDescent="0.25">
      <c r="A23" s="11"/>
      <c r="B23" s="11"/>
      <c r="C23" s="12"/>
      <c r="D23" s="12" t="s">
        <v>58</v>
      </c>
      <c r="E23" s="13"/>
      <c r="F23" s="13" t="s">
        <v>15</v>
      </c>
      <c r="G23" s="13"/>
      <c r="H23" s="12"/>
      <c r="I23" s="12">
        <f>I22-I21+1</f>
        <v>32</v>
      </c>
      <c r="J23" s="12">
        <f t="shared" ref="J23:X23" si="6">J22-J21+1</f>
        <v>28</v>
      </c>
      <c r="K23" s="12">
        <f t="shared" si="6"/>
        <v>0</v>
      </c>
      <c r="L23" s="12">
        <f t="shared" si="6"/>
        <v>0</v>
      </c>
      <c r="M23" s="12">
        <f t="shared" si="6"/>
        <v>0</v>
      </c>
      <c r="N23" s="12">
        <f t="shared" si="6"/>
        <v>0</v>
      </c>
      <c r="O23" s="12">
        <f t="shared" si="6"/>
        <v>0</v>
      </c>
      <c r="P23" s="12">
        <f t="shared" si="6"/>
        <v>0</v>
      </c>
      <c r="Q23" s="12">
        <f t="shared" si="6"/>
        <v>0</v>
      </c>
      <c r="R23" s="12">
        <f t="shared" si="6"/>
        <v>0</v>
      </c>
      <c r="S23" s="12">
        <f t="shared" si="6"/>
        <v>0</v>
      </c>
      <c r="T23" s="12">
        <f t="shared" si="6"/>
        <v>0</v>
      </c>
      <c r="U23" s="12">
        <f t="shared" si="6"/>
        <v>338</v>
      </c>
      <c r="V23" s="12">
        <f t="shared" si="6"/>
        <v>365</v>
      </c>
      <c r="W23" s="12">
        <f t="shared" si="6"/>
        <v>365</v>
      </c>
      <c r="X23" s="12">
        <f t="shared" si="6"/>
        <v>365</v>
      </c>
    </row>
    <row r="24" spans="1:28" x14ac:dyDescent="0.25">
      <c r="A24" s="8"/>
      <c r="B24" s="8"/>
      <c r="C24" s="9"/>
      <c r="D24" s="9" t="s">
        <v>178</v>
      </c>
      <c r="E24" s="9"/>
      <c r="F24" s="10" t="s">
        <v>33</v>
      </c>
      <c r="G24" s="9"/>
      <c r="H24" s="9"/>
      <c r="I24" s="21">
        <v>0</v>
      </c>
      <c r="J24" s="21">
        <v>1</v>
      </c>
      <c r="K24" s="21">
        <f t="shared" ref="K24" si="7">J24+1</f>
        <v>2</v>
      </c>
      <c r="L24" s="21">
        <f t="shared" ref="L24" si="8">K24+1</f>
        <v>3</v>
      </c>
      <c r="M24" s="21">
        <f t="shared" ref="M24" si="9">L24+1</f>
        <v>4</v>
      </c>
      <c r="N24" s="21">
        <f t="shared" ref="N24" si="10">M24+1</f>
        <v>5</v>
      </c>
      <c r="O24" s="21">
        <f t="shared" ref="O24" si="11">N24+1</f>
        <v>6</v>
      </c>
      <c r="P24" s="21">
        <f t="shared" ref="P24" si="12">O24+1</f>
        <v>7</v>
      </c>
      <c r="Q24" s="21">
        <f t="shared" ref="Q24" si="13">P24+1</f>
        <v>8</v>
      </c>
      <c r="R24" s="21">
        <f t="shared" ref="R24" si="14">Q24+1</f>
        <v>9</v>
      </c>
      <c r="S24" s="21">
        <f t="shared" ref="S24" si="15">R24+1</f>
        <v>10</v>
      </c>
      <c r="T24" s="21">
        <f t="shared" ref="T24" si="16">S24+1</f>
        <v>11</v>
      </c>
      <c r="U24" s="21">
        <v>0</v>
      </c>
      <c r="V24" s="21">
        <v>0</v>
      </c>
      <c r="W24" s="21">
        <v>0</v>
      </c>
      <c r="X24" s="21">
        <v>0</v>
      </c>
    </row>
    <row r="25" spans="1:28" x14ac:dyDescent="0.25">
      <c r="A25" s="11"/>
      <c r="B25" s="11"/>
      <c r="C25" s="12"/>
      <c r="D25" s="12"/>
      <c r="E25" s="13"/>
      <c r="F25" s="13"/>
      <c r="G25" s="13"/>
      <c r="H25" s="12"/>
      <c r="I25" s="12"/>
      <c r="J25" s="12"/>
      <c r="K25" s="12"/>
      <c r="L25" s="12"/>
      <c r="M25" s="12"/>
      <c r="N25" s="12"/>
      <c r="O25" s="12"/>
      <c r="P25" s="12"/>
      <c r="Q25" s="12"/>
      <c r="R25" s="12"/>
      <c r="S25" s="12"/>
      <c r="T25" s="12"/>
      <c r="U25" s="12"/>
      <c r="V25" s="12"/>
      <c r="W25" s="12"/>
      <c r="X25" s="12"/>
    </row>
    <row r="26" spans="1:28" x14ac:dyDescent="0.25">
      <c r="A26" s="11"/>
      <c r="B26" s="11"/>
      <c r="C26" s="12"/>
      <c r="D26" s="12" t="s">
        <v>102</v>
      </c>
      <c r="E26" s="13"/>
      <c r="F26" s="13" t="s">
        <v>15</v>
      </c>
      <c r="G26" s="13"/>
      <c r="H26" s="21"/>
      <c r="I26" s="50">
        <f ca="1">IF(OR(Inputs!$G19="geschlossen",Inputs!$G19="",Inputs!$G19=0),0,SUMPRODUCT(N(TEXT(ROW(INDIRECT(I$21&amp;":"&amp;I$22)),"ttt")="Mo")))</f>
        <v>0</v>
      </c>
      <c r="J26" s="50">
        <f ca="1">IF(OR(Inputs!$G19="geschlossen",Inputs!$G19="",Inputs!$G19=0),0,SUMPRODUCT(N(TEXT(ROW(INDIRECT(J$21&amp;":"&amp;J$22)),"ttt")="Mo")))</f>
        <v>0</v>
      </c>
      <c r="K26" s="50">
        <f ca="1">IF(OR(Inputs!$G19="geschlossen",Inputs!$G19="",Inputs!$G19=0),0,SUMPRODUCT(N(TEXT(ROW(INDIRECT(K$21&amp;":"&amp;K$22)),"ttt")="Mo")))</f>
        <v>0</v>
      </c>
      <c r="L26" s="50">
        <f ca="1">IF(OR(Inputs!$G19="geschlossen",Inputs!$G19="",Inputs!$G19=0),0,SUMPRODUCT(N(TEXT(ROW(INDIRECT(L$21&amp;":"&amp;L$22)),"ttt")="Mo")))</f>
        <v>0</v>
      </c>
      <c r="M26" s="50">
        <f ca="1">IF(OR(Inputs!$G19="geschlossen",Inputs!$G19="",Inputs!$G19=0),0,SUMPRODUCT(N(TEXT(ROW(INDIRECT(M$21&amp;":"&amp;M$22)),"ttt")="Mo")))</f>
        <v>0</v>
      </c>
      <c r="N26" s="50">
        <f ca="1">IF(OR(Inputs!$G19="geschlossen",Inputs!$G19="",Inputs!$G19=0),0,SUMPRODUCT(N(TEXT(ROW(INDIRECT(N$21&amp;":"&amp;N$22)),"ttt")="Mo")))</f>
        <v>0</v>
      </c>
      <c r="O26" s="50">
        <f ca="1">IF(OR(Inputs!$G19="geschlossen",Inputs!$G19="",Inputs!$G19=0),0,SUMPRODUCT(N(TEXT(ROW(INDIRECT(O$21&amp;":"&amp;O$22)),"ttt")="Mo")))</f>
        <v>0</v>
      </c>
      <c r="P26" s="50">
        <f ca="1">IF(OR(Inputs!$G19="geschlossen",Inputs!$G19="",Inputs!$G19=0),0,SUMPRODUCT(N(TEXT(ROW(INDIRECT(P$21&amp;":"&amp;P$22)),"ttt")="Mo")))</f>
        <v>0</v>
      </c>
      <c r="Q26" s="50">
        <f ca="1">IF(OR(Inputs!$G19="geschlossen",Inputs!$G19="",Inputs!$G19=0),0,SUMPRODUCT(N(TEXT(ROW(INDIRECT(Q$21&amp;":"&amp;Q$22)),"ttt")="Mo")))</f>
        <v>0</v>
      </c>
      <c r="R26" s="50">
        <f ca="1">IF(OR(Inputs!$G19="geschlossen",Inputs!$G19="",Inputs!$G19=0),0,SUMPRODUCT(N(TEXT(ROW(INDIRECT(R$21&amp;":"&amp;R$22)),"ttt")="Mo")))</f>
        <v>0</v>
      </c>
      <c r="S26" s="50">
        <f ca="1">IF(OR(Inputs!$G19="geschlossen",Inputs!$G19="",Inputs!$G19=0),0,SUMPRODUCT(N(TEXT(ROW(INDIRECT(S$21&amp;":"&amp;S$22)),"ttt")="Mo")))</f>
        <v>0</v>
      </c>
      <c r="T26" s="50">
        <f ca="1">IF(OR(Inputs!$G19="geschlossen",Inputs!$G19="",Inputs!$G19=0),0,SUMPRODUCT(N(TEXT(ROW(INDIRECT(T$21&amp;":"&amp;T$22)),"ttt")="Mo")))</f>
        <v>0</v>
      </c>
      <c r="U26" s="50">
        <f ca="1">IF(OR(Inputs!$G19="geschlossen",Inputs!$G19="",Inputs!$G19=0),0,SUMPRODUCT(N(TEXT(ROW(INDIRECT(U$21&amp;":"&amp;U$22)),"ttt")="Mo")))</f>
        <v>0</v>
      </c>
      <c r="V26" s="50">
        <f ca="1">IF(OR(Inputs!$G19="geschlossen",Inputs!$G19="",Inputs!$G19=0),0,SUMPRODUCT(N(TEXT(ROW(INDIRECT(V$21&amp;":"&amp;V$22)),"ttt")="Mo")))</f>
        <v>0</v>
      </c>
      <c r="W26" s="50">
        <f ca="1">IF(OR(Inputs!$G19="geschlossen",Inputs!$G19="",Inputs!$G19=0),0,SUMPRODUCT(N(TEXT(ROW(INDIRECT(W$21&amp;":"&amp;W$22)),"ttt")="Mo")))</f>
        <v>0</v>
      </c>
      <c r="X26" s="50">
        <f ca="1">IF(OR(Inputs!$G19="geschlossen",Inputs!$G19="",Inputs!$G19=0),0,SUMPRODUCT(N(TEXT(ROW(INDIRECT(X$21&amp;":"&amp;X$22)),"ttt")="Mo")))</f>
        <v>0</v>
      </c>
      <c r="Y26" s="24"/>
      <c r="AB26" s="25"/>
    </row>
    <row r="27" spans="1:28" x14ac:dyDescent="0.25">
      <c r="A27" s="11"/>
      <c r="B27" s="11"/>
      <c r="C27" s="12"/>
      <c r="D27" s="12" t="s">
        <v>92</v>
      </c>
      <c r="E27" s="13"/>
      <c r="F27" s="13" t="s">
        <v>15</v>
      </c>
      <c r="G27" s="13"/>
      <c r="H27" s="21"/>
      <c r="I27" s="50">
        <f ca="1">IF(OR(Inputs!$G20="geschlossen",Inputs!$G20="",Inputs!$G20=0),0,SUMPRODUCT(N(TEXT(ROW(INDIRECT(I$21&amp;":"&amp;I$22)),"ttt")="Di")))</f>
        <v>0</v>
      </c>
      <c r="J27" s="50">
        <f ca="1">IF(OR(Inputs!$G20="geschlossen",Inputs!$G20="",Inputs!$G20=0),0,SUMPRODUCT(N(TEXT(ROW(INDIRECT(J$21&amp;":"&amp;J$22)),"ttt")="Di")))</f>
        <v>0</v>
      </c>
      <c r="K27" s="50">
        <f ca="1">IF(OR(Inputs!$G20="geschlossen",Inputs!$G20="",Inputs!$G20=0),0,SUMPRODUCT(N(TEXT(ROW(INDIRECT(K$21&amp;":"&amp;K$22)),"ttt")="Di")))</f>
        <v>0</v>
      </c>
      <c r="L27" s="50">
        <f ca="1">IF(OR(Inputs!$G20="geschlossen",Inputs!$G20="",Inputs!$G20=0),0,SUMPRODUCT(N(TEXT(ROW(INDIRECT(L$21&amp;":"&amp;L$22)),"ttt")="Di")))</f>
        <v>0</v>
      </c>
      <c r="M27" s="50">
        <f ca="1">IF(OR(Inputs!$G20="geschlossen",Inputs!$G20="",Inputs!$G20=0),0,SUMPRODUCT(N(TEXT(ROW(INDIRECT(M$21&amp;":"&amp;M$22)),"ttt")="Di")))</f>
        <v>0</v>
      </c>
      <c r="N27" s="50">
        <f ca="1">IF(OR(Inputs!$G20="geschlossen",Inputs!$G20="",Inputs!$G20=0),0,SUMPRODUCT(N(TEXT(ROW(INDIRECT(N$21&amp;":"&amp;N$22)),"ttt")="Di")))</f>
        <v>0</v>
      </c>
      <c r="O27" s="50">
        <f ca="1">IF(OR(Inputs!$G20="geschlossen",Inputs!$G20="",Inputs!$G20=0),0,SUMPRODUCT(N(TEXT(ROW(INDIRECT(O$21&amp;":"&amp;O$22)),"ttt")="Di")))</f>
        <v>0</v>
      </c>
      <c r="P27" s="50">
        <f ca="1">IF(OR(Inputs!$G20="geschlossen",Inputs!$G20="",Inputs!$G20=0),0,SUMPRODUCT(N(TEXT(ROW(INDIRECT(P$21&amp;":"&amp;P$22)),"ttt")="Di")))</f>
        <v>0</v>
      </c>
      <c r="Q27" s="50">
        <f ca="1">IF(OR(Inputs!$G20="geschlossen",Inputs!$G20="",Inputs!$G20=0),0,SUMPRODUCT(N(TEXT(ROW(INDIRECT(Q$21&amp;":"&amp;Q$22)),"ttt")="Di")))</f>
        <v>0</v>
      </c>
      <c r="R27" s="50">
        <f ca="1">IF(OR(Inputs!$G20="geschlossen",Inputs!$G20="",Inputs!$G20=0),0,SUMPRODUCT(N(TEXT(ROW(INDIRECT(R$21&amp;":"&amp;R$22)),"ttt")="Di")))</f>
        <v>0</v>
      </c>
      <c r="S27" s="50">
        <f ca="1">IF(OR(Inputs!$G20="geschlossen",Inputs!$G20="",Inputs!$G20=0),0,SUMPRODUCT(N(TEXT(ROW(INDIRECT(S$21&amp;":"&amp;S$22)),"ttt")="Di")))</f>
        <v>0</v>
      </c>
      <c r="T27" s="50">
        <f ca="1">IF(OR(Inputs!$G20="geschlossen",Inputs!$G20="",Inputs!$G20=0),0,SUMPRODUCT(N(TEXT(ROW(INDIRECT(T$21&amp;":"&amp;T$22)),"ttt")="Di")))</f>
        <v>0</v>
      </c>
      <c r="U27" s="50">
        <f ca="1">IF(OR(Inputs!$G20="geschlossen",Inputs!$G20="",Inputs!$G20=0),0,SUMPRODUCT(N(TEXT(ROW(INDIRECT(U$21&amp;":"&amp;U$22)),"ttt")="Di")))</f>
        <v>0</v>
      </c>
      <c r="V27" s="50">
        <f ca="1">IF(OR(Inputs!$G20="geschlossen",Inputs!$G20="",Inputs!$G20=0),0,SUMPRODUCT(N(TEXT(ROW(INDIRECT(V$21&amp;":"&amp;V$22)),"ttt")="Di")))</f>
        <v>0</v>
      </c>
      <c r="W27" s="50">
        <f ca="1">IF(OR(Inputs!$G20="geschlossen",Inputs!$G20="",Inputs!$G20=0),0,SUMPRODUCT(N(TEXT(ROW(INDIRECT(W$21&amp;":"&amp;W$22)),"ttt")="Di")))</f>
        <v>0</v>
      </c>
      <c r="X27" s="50">
        <f ca="1">IF(OR(Inputs!$G20="geschlossen",Inputs!$G20="",Inputs!$G20=0),0,SUMPRODUCT(N(TEXT(ROW(INDIRECT(X$21&amp;":"&amp;X$22)),"ttt")="Di")))</f>
        <v>0</v>
      </c>
      <c r="Y27" s="24"/>
      <c r="Z27" s="12"/>
      <c r="AB27" s="25"/>
    </row>
    <row r="28" spans="1:28" x14ac:dyDescent="0.25">
      <c r="A28" s="11"/>
      <c r="B28" s="11"/>
      <c r="C28" s="12"/>
      <c r="D28" s="26" t="s">
        <v>86</v>
      </c>
      <c r="E28" s="13"/>
      <c r="F28" s="13" t="s">
        <v>15</v>
      </c>
      <c r="G28" s="13"/>
      <c r="H28" s="21"/>
      <c r="I28" s="50">
        <f ca="1">IF(OR(Inputs!$G21="geschlossen",Inputs!$G21="",Inputs!$G21=0),0,SUMPRODUCT(N(TEXT(ROW(INDIRECT(I$21&amp;":"&amp;I$22)),"ttt")="Mi")))</f>
        <v>0</v>
      </c>
      <c r="J28" s="50">
        <f ca="1">IF(OR(Inputs!$G21="geschlossen",Inputs!$G21="",Inputs!$G21=0),0,SUMPRODUCT(N(TEXT(ROW(INDIRECT(J$21&amp;":"&amp;J$22)),"ttt")="Mi")))</f>
        <v>0</v>
      </c>
      <c r="K28" s="50">
        <f ca="1">IF(OR(Inputs!$G21="geschlossen",Inputs!$G21="",Inputs!$G21=0),0,SUMPRODUCT(N(TEXT(ROW(INDIRECT(K$21&amp;":"&amp;K$22)),"ttt")="Mi")))</f>
        <v>0</v>
      </c>
      <c r="L28" s="50">
        <f ca="1">IF(OR(Inputs!$G21="geschlossen",Inputs!$G21="",Inputs!$G21=0),0,SUMPRODUCT(N(TEXT(ROW(INDIRECT(L$21&amp;":"&amp;L$22)),"ttt")="Mi")))</f>
        <v>0</v>
      </c>
      <c r="M28" s="50">
        <f ca="1">IF(OR(Inputs!$G21="geschlossen",Inputs!$G21="",Inputs!$G21=0),0,SUMPRODUCT(N(TEXT(ROW(INDIRECT(M$21&amp;":"&amp;M$22)),"ttt")="Mi")))</f>
        <v>0</v>
      </c>
      <c r="N28" s="50">
        <f ca="1">IF(OR(Inputs!$G21="geschlossen",Inputs!$G21="",Inputs!$G21=0),0,SUMPRODUCT(N(TEXT(ROW(INDIRECT(N$21&amp;":"&amp;N$22)),"ttt")="Mi")))</f>
        <v>0</v>
      </c>
      <c r="O28" s="50">
        <f ca="1">IF(OR(Inputs!$G21="geschlossen",Inputs!$G21="",Inputs!$G21=0),0,SUMPRODUCT(N(TEXT(ROW(INDIRECT(O$21&amp;":"&amp;O$22)),"ttt")="Mi")))</f>
        <v>0</v>
      </c>
      <c r="P28" s="50">
        <f ca="1">IF(OR(Inputs!$G21="geschlossen",Inputs!$G21="",Inputs!$G21=0),0,SUMPRODUCT(N(TEXT(ROW(INDIRECT(P$21&amp;":"&amp;P$22)),"ttt")="Mi")))</f>
        <v>0</v>
      </c>
      <c r="Q28" s="50">
        <f ca="1">IF(OR(Inputs!$G21="geschlossen",Inputs!$G21="",Inputs!$G21=0),0,SUMPRODUCT(N(TEXT(ROW(INDIRECT(Q$21&amp;":"&amp;Q$22)),"ttt")="Mi")))</f>
        <v>0</v>
      </c>
      <c r="R28" s="50">
        <f ca="1">IF(OR(Inputs!$G21="geschlossen",Inputs!$G21="",Inputs!$G21=0),0,SUMPRODUCT(N(TEXT(ROW(INDIRECT(R$21&amp;":"&amp;R$22)),"ttt")="Mi")))</f>
        <v>0</v>
      </c>
      <c r="S28" s="50">
        <f ca="1">IF(OR(Inputs!$G21="geschlossen",Inputs!$G21="",Inputs!$G21=0),0,SUMPRODUCT(N(TEXT(ROW(INDIRECT(S$21&amp;":"&amp;S$22)),"ttt")="Mi")))</f>
        <v>0</v>
      </c>
      <c r="T28" s="50">
        <f ca="1">IF(OR(Inputs!$G21="geschlossen",Inputs!$G21="",Inputs!$G21=0),0,SUMPRODUCT(N(TEXT(ROW(INDIRECT(T$21&amp;":"&amp;T$22)),"ttt")="Mi")))</f>
        <v>0</v>
      </c>
      <c r="U28" s="50">
        <f ca="1">IF(OR(Inputs!$G21="geschlossen",Inputs!$G21="",Inputs!$G21=0),0,SUMPRODUCT(N(TEXT(ROW(INDIRECT(U$21&amp;":"&amp;U$22)),"ttt")="Mi")))</f>
        <v>0</v>
      </c>
      <c r="V28" s="50">
        <f ca="1">IF(OR(Inputs!$G21="geschlossen",Inputs!$G21="",Inputs!$G21=0),0,SUMPRODUCT(N(TEXT(ROW(INDIRECT(V$21&amp;":"&amp;V$22)),"ttt")="Mi")))</f>
        <v>0</v>
      </c>
      <c r="W28" s="50">
        <f ca="1">IF(OR(Inputs!$G21="geschlossen",Inputs!$G21="",Inputs!$G21=0),0,SUMPRODUCT(N(TEXT(ROW(INDIRECT(W$21&amp;":"&amp;W$22)),"ttt")="Mi")))</f>
        <v>0</v>
      </c>
      <c r="X28" s="50">
        <f ca="1">IF(OR(Inputs!$G21="geschlossen",Inputs!$G21="",Inputs!$G21=0),0,SUMPRODUCT(N(TEXT(ROW(INDIRECT(X$21&amp;":"&amp;X$22)),"ttt")="Mi")))</f>
        <v>0</v>
      </c>
      <c r="Y28" s="24"/>
      <c r="AB28" s="25"/>
    </row>
    <row r="29" spans="1:28" x14ac:dyDescent="0.25">
      <c r="A29" s="11"/>
      <c r="B29" s="11"/>
      <c r="C29" s="12"/>
      <c r="D29" s="26" t="s">
        <v>87</v>
      </c>
      <c r="E29" s="13"/>
      <c r="F29" s="13" t="s">
        <v>15</v>
      </c>
      <c r="G29" s="13"/>
      <c r="H29" s="21"/>
      <c r="I29" s="50">
        <f ca="1">IF(OR(Inputs!$G22="geschlossen",Inputs!$G22="",Inputs!$G22=0),0,SUMPRODUCT(N(TEXT(ROW(INDIRECT(I$21&amp;":"&amp;I$22)),"ttt")="Do")))</f>
        <v>0</v>
      </c>
      <c r="J29" s="50">
        <f ca="1">IF(OR(Inputs!$G22="geschlossen",Inputs!$G22="",Inputs!$G22=0),0,SUMPRODUCT(N(TEXT(ROW(INDIRECT(J$21&amp;":"&amp;J$22)),"ttt")="Do")))</f>
        <v>0</v>
      </c>
      <c r="K29" s="50">
        <f ca="1">IF(OR(Inputs!$G22="geschlossen",Inputs!$G22="",Inputs!$G22=0),0,SUMPRODUCT(N(TEXT(ROW(INDIRECT(K$21&amp;":"&amp;K$22)),"ttt")="Do")))</f>
        <v>0</v>
      </c>
      <c r="L29" s="50">
        <f ca="1">IF(OR(Inputs!$G22="geschlossen",Inputs!$G22="",Inputs!$G22=0),0,SUMPRODUCT(N(TEXT(ROW(INDIRECT(L$21&amp;":"&amp;L$22)),"ttt")="Do")))</f>
        <v>0</v>
      </c>
      <c r="M29" s="50">
        <f ca="1">IF(OR(Inputs!$G22="geschlossen",Inputs!$G22="",Inputs!$G22=0),0,SUMPRODUCT(N(TEXT(ROW(INDIRECT(M$21&amp;":"&amp;M$22)),"ttt")="Do")))</f>
        <v>0</v>
      </c>
      <c r="N29" s="50">
        <f ca="1">IF(OR(Inputs!$G22="geschlossen",Inputs!$G22="",Inputs!$G22=0),0,SUMPRODUCT(N(TEXT(ROW(INDIRECT(N$21&amp;":"&amp;N$22)),"ttt")="Do")))</f>
        <v>0</v>
      </c>
      <c r="O29" s="50">
        <f ca="1">IF(OR(Inputs!$G22="geschlossen",Inputs!$G22="",Inputs!$G22=0),0,SUMPRODUCT(N(TEXT(ROW(INDIRECT(O$21&amp;":"&amp;O$22)),"ttt")="Do")))</f>
        <v>0</v>
      </c>
      <c r="P29" s="50">
        <f ca="1">IF(OR(Inputs!$G22="geschlossen",Inputs!$G22="",Inputs!$G22=0),0,SUMPRODUCT(N(TEXT(ROW(INDIRECT(P$21&amp;":"&amp;P$22)),"ttt")="Do")))</f>
        <v>0</v>
      </c>
      <c r="Q29" s="50">
        <f ca="1">IF(OR(Inputs!$G22="geschlossen",Inputs!$G22="",Inputs!$G22=0),0,SUMPRODUCT(N(TEXT(ROW(INDIRECT(Q$21&amp;":"&amp;Q$22)),"ttt")="Do")))</f>
        <v>0</v>
      </c>
      <c r="R29" s="50">
        <f ca="1">IF(OR(Inputs!$G22="geschlossen",Inputs!$G22="",Inputs!$G22=0),0,SUMPRODUCT(N(TEXT(ROW(INDIRECT(R$21&amp;":"&amp;R$22)),"ttt")="Do")))</f>
        <v>0</v>
      </c>
      <c r="S29" s="50">
        <f ca="1">IF(OR(Inputs!$G22="geschlossen",Inputs!$G22="",Inputs!$G22=0),0,SUMPRODUCT(N(TEXT(ROW(INDIRECT(S$21&amp;":"&amp;S$22)),"ttt")="Do")))</f>
        <v>0</v>
      </c>
      <c r="T29" s="50">
        <f ca="1">IF(OR(Inputs!$G22="geschlossen",Inputs!$G22="",Inputs!$G22=0),0,SUMPRODUCT(N(TEXT(ROW(INDIRECT(T$21&amp;":"&amp;T$22)),"ttt")="Do")))</f>
        <v>0</v>
      </c>
      <c r="U29" s="50">
        <f ca="1">IF(OR(Inputs!$G22="geschlossen",Inputs!$G22="",Inputs!$G22=0),0,SUMPRODUCT(N(TEXT(ROW(INDIRECT(U$21&amp;":"&amp;U$22)),"ttt")="Do")))</f>
        <v>0</v>
      </c>
      <c r="V29" s="50">
        <f ca="1">IF(OR(Inputs!$G22="geschlossen",Inputs!$G22="",Inputs!$G22=0),0,SUMPRODUCT(N(TEXT(ROW(INDIRECT(V$21&amp;":"&amp;V$22)),"ttt")="Do")))</f>
        <v>0</v>
      </c>
      <c r="W29" s="50">
        <f ca="1">IF(OR(Inputs!$G22="geschlossen",Inputs!$G22="",Inputs!$G22=0),0,SUMPRODUCT(N(TEXT(ROW(INDIRECT(W$21&amp;":"&amp;W$22)),"ttt")="Do")))</f>
        <v>0</v>
      </c>
      <c r="X29" s="50">
        <f ca="1">IF(OR(Inputs!$G22="geschlossen",Inputs!$G22="",Inputs!$G22=0),0,SUMPRODUCT(N(TEXT(ROW(INDIRECT(X$21&amp;":"&amp;X$22)),"ttt")="Do")))</f>
        <v>0</v>
      </c>
      <c r="Y29" s="24"/>
      <c r="AB29" s="25"/>
    </row>
    <row r="30" spans="1:28" x14ac:dyDescent="0.25">
      <c r="A30" s="11"/>
      <c r="B30" s="11"/>
      <c r="C30" s="12"/>
      <c r="D30" s="26" t="s">
        <v>88</v>
      </c>
      <c r="E30" s="13"/>
      <c r="F30" s="13" t="s">
        <v>15</v>
      </c>
      <c r="G30" s="13"/>
      <c r="H30" s="21"/>
      <c r="I30" s="50">
        <f ca="1">IF(OR(Inputs!$G23="geschlossen",Inputs!$G23="",Inputs!$G23=0),0,SUMPRODUCT(N(TEXT(ROW(INDIRECT(I$21&amp;":"&amp;I$22)),"ttt")="Fr")))</f>
        <v>0</v>
      </c>
      <c r="J30" s="50">
        <f ca="1">IF(OR(Inputs!$G23="geschlossen",Inputs!$G23="",Inputs!$G23=0),0,SUMPRODUCT(N(TEXT(ROW(INDIRECT(J$21&amp;":"&amp;J$22)),"ttt")="Fr")))</f>
        <v>0</v>
      </c>
      <c r="K30" s="50">
        <f ca="1">IF(OR(Inputs!$G23="geschlossen",Inputs!$G23="",Inputs!$G23=0),0,SUMPRODUCT(N(TEXT(ROW(INDIRECT(K$21&amp;":"&amp;K$22)),"ttt")="Fr")))</f>
        <v>0</v>
      </c>
      <c r="L30" s="50">
        <f ca="1">IF(OR(Inputs!$G23="geschlossen",Inputs!$G23="",Inputs!$G23=0),0,SUMPRODUCT(N(TEXT(ROW(INDIRECT(L$21&amp;":"&amp;L$22)),"ttt")="Fr")))</f>
        <v>0</v>
      </c>
      <c r="M30" s="50">
        <f ca="1">IF(OR(Inputs!$G23="geschlossen",Inputs!$G23="",Inputs!$G23=0),0,SUMPRODUCT(N(TEXT(ROW(INDIRECT(M$21&amp;":"&amp;M$22)),"ttt")="Fr")))</f>
        <v>0</v>
      </c>
      <c r="N30" s="50">
        <f ca="1">IF(OR(Inputs!$G23="geschlossen",Inputs!$G23="",Inputs!$G23=0),0,SUMPRODUCT(N(TEXT(ROW(INDIRECT(N$21&amp;":"&amp;N$22)),"ttt")="Fr")))</f>
        <v>0</v>
      </c>
      <c r="O30" s="50">
        <f ca="1">IF(OR(Inputs!$G23="geschlossen",Inputs!$G23="",Inputs!$G23=0),0,SUMPRODUCT(N(TEXT(ROW(INDIRECT(O$21&amp;":"&amp;O$22)),"ttt")="Fr")))</f>
        <v>0</v>
      </c>
      <c r="P30" s="50">
        <f ca="1">IF(OR(Inputs!$G23="geschlossen",Inputs!$G23="",Inputs!$G23=0),0,SUMPRODUCT(N(TEXT(ROW(INDIRECT(P$21&amp;":"&amp;P$22)),"ttt")="Fr")))</f>
        <v>0</v>
      </c>
      <c r="Q30" s="50">
        <f ca="1">IF(OR(Inputs!$G23="geschlossen",Inputs!$G23="",Inputs!$G23=0),0,SUMPRODUCT(N(TEXT(ROW(INDIRECT(Q$21&amp;":"&amp;Q$22)),"ttt")="Fr")))</f>
        <v>0</v>
      </c>
      <c r="R30" s="50">
        <f ca="1">IF(OR(Inputs!$G23="geschlossen",Inputs!$G23="",Inputs!$G23=0),0,SUMPRODUCT(N(TEXT(ROW(INDIRECT(R$21&amp;":"&amp;R$22)),"ttt")="Fr")))</f>
        <v>0</v>
      </c>
      <c r="S30" s="50">
        <f ca="1">IF(OR(Inputs!$G23="geschlossen",Inputs!$G23="",Inputs!$G23=0),0,SUMPRODUCT(N(TEXT(ROW(INDIRECT(S$21&amp;":"&amp;S$22)),"ttt")="Fr")))</f>
        <v>0</v>
      </c>
      <c r="T30" s="50">
        <f ca="1">IF(OR(Inputs!$G23="geschlossen",Inputs!$G23="",Inputs!$G23=0),0,SUMPRODUCT(N(TEXT(ROW(INDIRECT(T$21&amp;":"&amp;T$22)),"ttt")="Fr")))</f>
        <v>0</v>
      </c>
      <c r="U30" s="50">
        <f ca="1">IF(OR(Inputs!$G23="geschlossen",Inputs!$G23="",Inputs!$G23=0),0,SUMPRODUCT(N(TEXT(ROW(INDIRECT(U$21&amp;":"&amp;U$22)),"ttt")="Fr")))</f>
        <v>0</v>
      </c>
      <c r="V30" s="50">
        <f ca="1">IF(OR(Inputs!$G23="geschlossen",Inputs!$G23="",Inputs!$G23=0),0,SUMPRODUCT(N(TEXT(ROW(INDIRECT(V$21&amp;":"&amp;V$22)),"ttt")="Fr")))</f>
        <v>0</v>
      </c>
      <c r="W30" s="50">
        <f ca="1">IF(OR(Inputs!$G23="geschlossen",Inputs!$G23="",Inputs!$G23=0),0,SUMPRODUCT(N(TEXT(ROW(INDIRECT(W$21&amp;":"&amp;W$22)),"ttt")="Fr")))</f>
        <v>0</v>
      </c>
      <c r="X30" s="50">
        <f ca="1">IF(OR(Inputs!$G23="geschlossen",Inputs!$G23="",Inputs!$G23=0),0,SUMPRODUCT(N(TEXT(ROW(INDIRECT(X$21&amp;":"&amp;X$22)),"ttt")="Fr")))</f>
        <v>0</v>
      </c>
      <c r="Y30" s="24"/>
      <c r="AB30" s="25"/>
    </row>
    <row r="31" spans="1:28" x14ac:dyDescent="0.25">
      <c r="A31" s="11"/>
      <c r="B31" s="11"/>
      <c r="C31" s="12"/>
      <c r="D31" s="26" t="s">
        <v>89</v>
      </c>
      <c r="E31" s="13"/>
      <c r="F31" s="13" t="s">
        <v>15</v>
      </c>
      <c r="G31" s="13"/>
      <c r="H31" s="21"/>
      <c r="I31" s="50">
        <f ca="1">IF(OR(Inputs!$G24="geschlossen",Inputs!$G24="",Inputs!$G24=0),0,SUMPRODUCT(N(TEXT(ROW(INDIRECT(I$21&amp;":"&amp;I$22)),"ttt")="Sa")))</f>
        <v>0</v>
      </c>
      <c r="J31" s="50">
        <f ca="1">IF(OR(Inputs!$G24="geschlossen",Inputs!$G24="",Inputs!$G24=0),0,SUMPRODUCT(N(TEXT(ROW(INDIRECT(J$21&amp;":"&amp;J$22)),"ttt")="Sa")))</f>
        <v>0</v>
      </c>
      <c r="K31" s="50">
        <f ca="1">IF(OR(Inputs!$G24="geschlossen",Inputs!$G24="",Inputs!$G24=0),0,SUMPRODUCT(N(TEXT(ROW(INDIRECT(K$21&amp;":"&amp;K$22)),"ttt")="Sa")))</f>
        <v>0</v>
      </c>
      <c r="L31" s="50">
        <f ca="1">IF(OR(Inputs!$G24="geschlossen",Inputs!$G24="",Inputs!$G24=0),0,SUMPRODUCT(N(TEXT(ROW(INDIRECT(L$21&amp;":"&amp;L$22)),"ttt")="Sa")))</f>
        <v>0</v>
      </c>
      <c r="M31" s="50">
        <f ca="1">IF(OR(Inputs!$G24="geschlossen",Inputs!$G24="",Inputs!$G24=0),0,SUMPRODUCT(N(TEXT(ROW(INDIRECT(M$21&amp;":"&amp;M$22)),"ttt")="Sa")))</f>
        <v>0</v>
      </c>
      <c r="N31" s="50">
        <f ca="1">IF(OR(Inputs!$G24="geschlossen",Inputs!$G24="",Inputs!$G24=0),0,SUMPRODUCT(N(TEXT(ROW(INDIRECT(N$21&amp;":"&amp;N$22)),"ttt")="Sa")))</f>
        <v>0</v>
      </c>
      <c r="O31" s="50">
        <f ca="1">IF(OR(Inputs!$G24="geschlossen",Inputs!$G24="",Inputs!$G24=0),0,SUMPRODUCT(N(TEXT(ROW(INDIRECT(O$21&amp;":"&amp;O$22)),"ttt")="Sa")))</f>
        <v>0</v>
      </c>
      <c r="P31" s="50">
        <f ca="1">IF(OR(Inputs!$G24="geschlossen",Inputs!$G24="",Inputs!$G24=0),0,SUMPRODUCT(N(TEXT(ROW(INDIRECT(P$21&amp;":"&amp;P$22)),"ttt")="Sa")))</f>
        <v>0</v>
      </c>
      <c r="Q31" s="50">
        <f ca="1">IF(OR(Inputs!$G24="geschlossen",Inputs!$G24="",Inputs!$G24=0),0,SUMPRODUCT(N(TEXT(ROW(INDIRECT(Q$21&amp;":"&amp;Q$22)),"ttt")="Sa")))</f>
        <v>0</v>
      </c>
      <c r="R31" s="50">
        <f ca="1">IF(OR(Inputs!$G24="geschlossen",Inputs!$G24="",Inputs!$G24=0),0,SUMPRODUCT(N(TEXT(ROW(INDIRECT(R$21&amp;":"&amp;R$22)),"ttt")="Sa")))</f>
        <v>0</v>
      </c>
      <c r="S31" s="50">
        <f ca="1">IF(OR(Inputs!$G24="geschlossen",Inputs!$G24="",Inputs!$G24=0),0,SUMPRODUCT(N(TEXT(ROW(INDIRECT(S$21&amp;":"&amp;S$22)),"ttt")="Sa")))</f>
        <v>0</v>
      </c>
      <c r="T31" s="50">
        <f ca="1">IF(OR(Inputs!$G24="geschlossen",Inputs!$G24="",Inputs!$G24=0),0,SUMPRODUCT(N(TEXT(ROW(INDIRECT(T$21&amp;":"&amp;T$22)),"ttt")="Sa")))</f>
        <v>0</v>
      </c>
      <c r="U31" s="50">
        <f ca="1">IF(OR(Inputs!$G24="geschlossen",Inputs!$G24="",Inputs!$G24=0),0,SUMPRODUCT(N(TEXT(ROW(INDIRECT(U$21&amp;":"&amp;U$22)),"ttt")="Sa")))</f>
        <v>0</v>
      </c>
      <c r="V31" s="50">
        <f ca="1">IF(OR(Inputs!$G24="geschlossen",Inputs!$G24="",Inputs!$G24=0),0,SUMPRODUCT(N(TEXT(ROW(INDIRECT(V$21&amp;":"&amp;V$22)),"ttt")="Sa")))</f>
        <v>0</v>
      </c>
      <c r="W31" s="50">
        <f ca="1">IF(OR(Inputs!$G24="geschlossen",Inputs!$G24="",Inputs!$G24=0),0,SUMPRODUCT(N(TEXT(ROW(INDIRECT(W$21&amp;":"&amp;W$22)),"ttt")="Sa")))</f>
        <v>0</v>
      </c>
      <c r="X31" s="50">
        <f ca="1">IF(OR(Inputs!$G24="geschlossen",Inputs!$G24="",Inputs!$G24=0),0,SUMPRODUCT(N(TEXT(ROW(INDIRECT(X$21&amp;":"&amp;X$22)),"ttt")="Sa")))</f>
        <v>0</v>
      </c>
      <c r="Y31" s="24"/>
      <c r="AB31" s="25"/>
    </row>
    <row r="32" spans="1:28" x14ac:dyDescent="0.25">
      <c r="A32" s="11"/>
      <c r="B32" s="11"/>
      <c r="C32" s="12"/>
      <c r="D32" s="26" t="s">
        <v>108</v>
      </c>
      <c r="E32" s="13"/>
      <c r="F32" s="13" t="s">
        <v>15</v>
      </c>
      <c r="G32" s="13"/>
      <c r="H32" s="21"/>
      <c r="I32" s="50">
        <f ca="1">IF(OR(Inputs!$G25="geschlossen",Inputs!$G25="",Inputs!$G25=0),0,SUMPRODUCT(N(TEXT(ROW(INDIRECT(I$21&amp;":"&amp;I$22)),"ttt")="So")))</f>
        <v>0</v>
      </c>
      <c r="J32" s="50">
        <f ca="1">IF(OR(Inputs!$G25="geschlossen",Inputs!$G25="",Inputs!$G25=0),0,SUMPRODUCT(N(TEXT(ROW(INDIRECT(J$21&amp;":"&amp;J$22)),"ttt")="So")))</f>
        <v>0</v>
      </c>
      <c r="K32" s="50">
        <f ca="1">IF(OR(Inputs!$G25="geschlossen",Inputs!$G25="",Inputs!$G25=0),0,SUMPRODUCT(N(TEXT(ROW(INDIRECT(K$21&amp;":"&amp;K$22)),"ttt")="So")))</f>
        <v>0</v>
      </c>
      <c r="L32" s="50">
        <f ca="1">IF(OR(Inputs!$G25="geschlossen",Inputs!$G25="",Inputs!$G25=0),0,SUMPRODUCT(N(TEXT(ROW(INDIRECT(L$21&amp;":"&amp;L$22)),"ttt")="So")))</f>
        <v>0</v>
      </c>
      <c r="M32" s="50">
        <f ca="1">IF(OR(Inputs!$G25="geschlossen",Inputs!$G25="",Inputs!$G25=0),0,SUMPRODUCT(N(TEXT(ROW(INDIRECT(M$21&amp;":"&amp;M$22)),"ttt")="So")))</f>
        <v>0</v>
      </c>
      <c r="N32" s="50">
        <f ca="1">IF(OR(Inputs!$G25="geschlossen",Inputs!$G25="",Inputs!$G25=0),0,SUMPRODUCT(N(TEXT(ROW(INDIRECT(N$21&amp;":"&amp;N$22)),"ttt")="So")))</f>
        <v>0</v>
      </c>
      <c r="O32" s="50">
        <f ca="1">IF(OR(Inputs!$G25="geschlossen",Inputs!$G25="",Inputs!$G25=0),0,SUMPRODUCT(N(TEXT(ROW(INDIRECT(O$21&amp;":"&amp;O$22)),"ttt")="So")))</f>
        <v>0</v>
      </c>
      <c r="P32" s="50">
        <f ca="1">IF(OR(Inputs!$G25="geschlossen",Inputs!$G25="",Inputs!$G25=0),0,SUMPRODUCT(N(TEXT(ROW(INDIRECT(P$21&amp;":"&amp;P$22)),"ttt")="So")))</f>
        <v>0</v>
      </c>
      <c r="Q32" s="50">
        <f ca="1">IF(OR(Inputs!$G25="geschlossen",Inputs!$G25="",Inputs!$G25=0),0,SUMPRODUCT(N(TEXT(ROW(INDIRECT(Q$21&amp;":"&amp;Q$22)),"ttt")="So")))</f>
        <v>0</v>
      </c>
      <c r="R32" s="50">
        <f ca="1">IF(OR(Inputs!$G25="geschlossen",Inputs!$G25="",Inputs!$G25=0),0,SUMPRODUCT(N(TEXT(ROW(INDIRECT(R$21&amp;":"&amp;R$22)),"ttt")="So")))</f>
        <v>0</v>
      </c>
      <c r="S32" s="50">
        <f ca="1">IF(OR(Inputs!$G25="geschlossen",Inputs!$G25="",Inputs!$G25=0),0,SUMPRODUCT(N(TEXT(ROW(INDIRECT(S$21&amp;":"&amp;S$22)),"ttt")="So")))</f>
        <v>0</v>
      </c>
      <c r="T32" s="50">
        <f ca="1">IF(OR(Inputs!$G25="geschlossen",Inputs!$G25="",Inputs!$G25=0),0,SUMPRODUCT(N(TEXT(ROW(INDIRECT(T$21&amp;":"&amp;T$22)),"ttt")="So")))</f>
        <v>0</v>
      </c>
      <c r="U32" s="50">
        <f ca="1">IF(OR(Inputs!$G25="geschlossen",Inputs!$G25="",Inputs!$G25=0),0,SUMPRODUCT(N(TEXT(ROW(INDIRECT(U$21&amp;":"&amp;U$22)),"ttt")="So")))</f>
        <v>0</v>
      </c>
      <c r="V32" s="50">
        <f ca="1">IF(OR(Inputs!$G25="geschlossen",Inputs!$G25="",Inputs!$G25=0),0,SUMPRODUCT(N(TEXT(ROW(INDIRECT(V$21&amp;":"&amp;V$22)),"ttt")="So")))</f>
        <v>0</v>
      </c>
      <c r="W32" s="50">
        <f ca="1">IF(OR(Inputs!$G25="geschlossen",Inputs!$G25="",Inputs!$G25=0),0,SUMPRODUCT(N(TEXT(ROW(INDIRECT(W$21&amp;":"&amp;W$22)),"ttt")="So")))</f>
        <v>0</v>
      </c>
      <c r="X32" s="50">
        <f ca="1">IF(OR(Inputs!$G25="geschlossen",Inputs!$G25="",Inputs!$G25=0),0,SUMPRODUCT(N(TEXT(ROW(INDIRECT(X$21&amp;":"&amp;X$22)),"ttt")="So")))</f>
        <v>0</v>
      </c>
      <c r="Y32" s="24"/>
      <c r="AB32" s="25"/>
    </row>
    <row r="33" spans="1:24" x14ac:dyDescent="0.25">
      <c r="A33" s="11"/>
      <c r="B33" s="11"/>
      <c r="C33" s="12"/>
      <c r="D33" s="12"/>
      <c r="E33" s="13"/>
      <c r="F33" s="13"/>
      <c r="G33" s="13"/>
      <c r="H33" s="12"/>
      <c r="I33" s="75">
        <f ca="1">SUM(I26:I32)</f>
        <v>0</v>
      </c>
      <c r="J33" s="75">
        <f t="shared" ref="J33:X33" ca="1" si="17">SUM(J26:J32)</f>
        <v>0</v>
      </c>
      <c r="K33" s="75">
        <f t="shared" ca="1" si="17"/>
        <v>0</v>
      </c>
      <c r="L33" s="75">
        <f t="shared" ca="1" si="17"/>
        <v>0</v>
      </c>
      <c r="M33" s="75">
        <f t="shared" ca="1" si="17"/>
        <v>0</v>
      </c>
      <c r="N33" s="75">
        <f t="shared" ca="1" si="17"/>
        <v>0</v>
      </c>
      <c r="O33" s="75">
        <f t="shared" ca="1" si="17"/>
        <v>0</v>
      </c>
      <c r="P33" s="75">
        <f t="shared" ca="1" si="17"/>
        <v>0</v>
      </c>
      <c r="Q33" s="75">
        <f t="shared" ca="1" si="17"/>
        <v>0</v>
      </c>
      <c r="R33" s="75">
        <f t="shared" ca="1" si="17"/>
        <v>0</v>
      </c>
      <c r="S33" s="75">
        <f t="shared" ca="1" si="17"/>
        <v>0</v>
      </c>
      <c r="T33" s="75">
        <f t="shared" ca="1" si="17"/>
        <v>0</v>
      </c>
      <c r="U33" s="75">
        <f t="shared" ca="1" si="17"/>
        <v>0</v>
      </c>
      <c r="V33" s="75">
        <f t="shared" ca="1" si="17"/>
        <v>0</v>
      </c>
      <c r="W33" s="75">
        <f t="shared" ca="1" si="17"/>
        <v>0</v>
      </c>
      <c r="X33" s="75">
        <f t="shared" ca="1" si="17"/>
        <v>0</v>
      </c>
    </row>
    <row r="35" spans="1:24" x14ac:dyDescent="0.25">
      <c r="A35" s="59">
        <f ca="1">MAX($A$1:A34)+1</f>
        <v>2</v>
      </c>
      <c r="B35" s="59" t="s">
        <v>218</v>
      </c>
      <c r="C35" s="60"/>
      <c r="D35" s="60"/>
      <c r="E35" s="60"/>
      <c r="F35" s="67"/>
      <c r="G35" s="60"/>
      <c r="H35" s="60"/>
      <c r="I35" s="121" t="str">
        <f>I2</f>
        <v>Jan 1900</v>
      </c>
      <c r="J35" s="121" t="str">
        <f t="shared" ref="J35:X35" si="18">J2</f>
        <v>Feb 1900</v>
      </c>
      <c r="K35" s="121" t="str">
        <f t="shared" si="18"/>
        <v>Feb 1900</v>
      </c>
      <c r="L35" s="121" t="str">
        <f t="shared" si="18"/>
        <v>Feb 1900</v>
      </c>
      <c r="M35" s="121" t="str">
        <f t="shared" si="18"/>
        <v>Feb 1900</v>
      </c>
      <c r="N35" s="121" t="str">
        <f t="shared" si="18"/>
        <v>Feb 1900</v>
      </c>
      <c r="O35" s="121" t="str">
        <f t="shared" si="18"/>
        <v>Feb 1900</v>
      </c>
      <c r="P35" s="121" t="str">
        <f t="shared" si="18"/>
        <v>Feb 1900</v>
      </c>
      <c r="Q35" s="121" t="str">
        <f t="shared" si="18"/>
        <v>Feb 1900</v>
      </c>
      <c r="R35" s="121" t="str">
        <f t="shared" si="18"/>
        <v>Feb 1900</v>
      </c>
      <c r="S35" s="121" t="str">
        <f t="shared" si="18"/>
        <v>Feb 1900</v>
      </c>
      <c r="T35" s="121" t="str">
        <f t="shared" si="18"/>
        <v>Feb 1900</v>
      </c>
      <c r="U35" s="121" t="str">
        <f t="shared" si="18"/>
        <v>FY 1900</v>
      </c>
      <c r="V35" s="121" t="str">
        <f t="shared" si="18"/>
        <v>FY 1901</v>
      </c>
      <c r="W35" s="121" t="str">
        <f t="shared" si="18"/>
        <v>FY 1902</v>
      </c>
      <c r="X35" s="121" t="str">
        <f t="shared" si="18"/>
        <v>FY 1903</v>
      </c>
    </row>
    <row r="37" spans="1:24" x14ac:dyDescent="0.25">
      <c r="D37" s="123" t="str">
        <f>Inputs!C50</f>
        <v>Geschäftsrichtung 1</v>
      </c>
      <c r="F37" s="122" t="s">
        <v>17</v>
      </c>
      <c r="I37" s="149">
        <f>ROUND(IF(I$20=1,IF(Inputs!$G$55="Tag",Timing!I$33*Inputs!$G$58*Inputs!$G$53,IF(Inputs!$G$55="Monat",Inputs!$G$58*Inputs!$G$53,Inputs!$G$58/Months_in_year*Inputs!$G$53)),IF(Inputs!$G$55="Tag",Timing!I$33*HLOOKUP(VALUE(RIGHT(I$35,4)),Inputs!$G$52:$K$53,2,0)*HLOOKUP(VALUE(RIGHT(I$35,4)),Inputs!$G$57:$K$58,2,0),IF(Inputs!$G$55="Monat",HLOOKUP(VALUE(RIGHT(I$35,4)),Inputs!$G$52:$K$53,2,0)*HLOOKUP(VALUE(RIGHT(I$35,4)),Inputs!$G$57:$K$58,2,0)*Months_in_year,HLOOKUP(VALUE(RIGHT(I$35,4)),Inputs!$G$52:$K$53,2,0)*HLOOKUP(VALUE(RIGHT(I$35,4)),Inputs!$G$57:$K$58,2,0)))),2)</f>
        <v>0</v>
      </c>
      <c r="J37" s="149">
        <f>ROUND(IF(J$20=1,IF(Inputs!$G$55="Tag",Timing!J$33*Inputs!$G$58*Inputs!$G$53,IF(Inputs!$G$55="Monat",Inputs!$G$58*Inputs!$G$53,Inputs!$G$58/Months_in_year*Inputs!$G$53)),IF(Inputs!$G$55="Tag",Timing!J$33*HLOOKUP(VALUE(RIGHT(J$35,4)),Inputs!$G$52:$K$53,2,0)*HLOOKUP(VALUE(RIGHT(J$35,4)),Inputs!$G$57:$K$58,2,0),IF(Inputs!$G$55="Monat",HLOOKUP(VALUE(RIGHT(J$35,4)),Inputs!$G$52:$K$53,2,0)*HLOOKUP(VALUE(RIGHT(J$35,4)),Inputs!$G$57:$K$58,2,0)*Months_in_year,HLOOKUP(VALUE(RIGHT(J$35,4)),Inputs!$G$52:$K$53,2,0)*HLOOKUP(VALUE(RIGHT(J$35,4)),Inputs!$G$57:$K$58,2,0)))),2)</f>
        <v>0</v>
      </c>
      <c r="K37" s="149">
        <f>ROUND(IF(K$20=1,IF(Inputs!$G$55="Tag",Timing!K$33*Inputs!$G$58*Inputs!$G$53,IF(Inputs!$G$55="Monat",Inputs!$G$58*Inputs!$G$53,Inputs!$G$58/Months_in_year*Inputs!$G$53)),IF(Inputs!$G$55="Tag",Timing!K$33*HLOOKUP(VALUE(RIGHT(K$35,4)),Inputs!$G$52:$K$53,2,0)*HLOOKUP(VALUE(RIGHT(K$35,4)),Inputs!$G$57:$K$58,2,0),IF(Inputs!$G$55="Monat",HLOOKUP(VALUE(RIGHT(K$35,4)),Inputs!$G$52:$K$53,2,0)*HLOOKUP(VALUE(RIGHT(K$35,4)),Inputs!$G$57:$K$58,2,0)*Months_in_year,HLOOKUP(VALUE(RIGHT(K$35,4)),Inputs!$G$52:$K$53,2,0)*HLOOKUP(VALUE(RIGHT(K$35,4)),Inputs!$G$57:$K$58,2,0)))),2)</f>
        <v>0</v>
      </c>
      <c r="L37" s="149">
        <f>ROUND(IF(L$20=1,IF(Inputs!$G$55="Tag",Timing!L$33*Inputs!$G$58*Inputs!$G$53,IF(Inputs!$G$55="Monat",Inputs!$G$58*Inputs!$G$53,Inputs!$G$58/Months_in_year*Inputs!$G$53)),IF(Inputs!$G$55="Tag",Timing!L$33*HLOOKUP(VALUE(RIGHT(L$35,4)),Inputs!$G$52:$K$53,2,0)*HLOOKUP(VALUE(RIGHT(L$35,4)),Inputs!$G$57:$K$58,2,0),IF(Inputs!$G$55="Monat",HLOOKUP(VALUE(RIGHT(L$35,4)),Inputs!$G$52:$K$53,2,0)*HLOOKUP(VALUE(RIGHT(L$35,4)),Inputs!$G$57:$K$58,2,0)*Months_in_year,HLOOKUP(VALUE(RIGHT(L$35,4)),Inputs!$G$52:$K$53,2,0)*HLOOKUP(VALUE(RIGHT(L$35,4)),Inputs!$G$57:$K$58,2,0)))),2)</f>
        <v>0</v>
      </c>
      <c r="M37" s="149">
        <f>ROUND(IF(M$20=1,IF(Inputs!$G$55="Tag",Timing!M$33*Inputs!$G$58*Inputs!$G$53,IF(Inputs!$G$55="Monat",Inputs!$G$58*Inputs!$G$53,Inputs!$G$58/Months_in_year*Inputs!$G$53)),IF(Inputs!$G$55="Tag",Timing!M$33*HLOOKUP(VALUE(RIGHT(M$35,4)),Inputs!$G$52:$K$53,2,0)*HLOOKUP(VALUE(RIGHT(M$35,4)),Inputs!$G$57:$K$58,2,0),IF(Inputs!$G$55="Monat",HLOOKUP(VALUE(RIGHT(M$35,4)),Inputs!$G$52:$K$53,2,0)*HLOOKUP(VALUE(RIGHT(M$35,4)),Inputs!$G$57:$K$58,2,0)*Months_in_year,HLOOKUP(VALUE(RIGHT(M$35,4)),Inputs!$G$52:$K$53,2,0)*HLOOKUP(VALUE(RIGHT(M$35,4)),Inputs!$G$57:$K$58,2,0)))),2)</f>
        <v>0</v>
      </c>
      <c r="N37" s="149">
        <f>ROUND(IF(N$20=1,IF(Inputs!$G$55="Tag",Timing!N$33*Inputs!$G$58*Inputs!$G$53,IF(Inputs!$G$55="Monat",Inputs!$G$58*Inputs!$G$53,Inputs!$G$58/Months_in_year*Inputs!$G$53)),IF(Inputs!$G$55="Tag",Timing!N$33*HLOOKUP(VALUE(RIGHT(N$35,4)),Inputs!$G$52:$K$53,2,0)*HLOOKUP(VALUE(RIGHT(N$35,4)),Inputs!$G$57:$K$58,2,0),IF(Inputs!$G$55="Monat",HLOOKUP(VALUE(RIGHT(N$35,4)),Inputs!$G$52:$K$53,2,0)*HLOOKUP(VALUE(RIGHT(N$35,4)),Inputs!$G$57:$K$58,2,0)*Months_in_year,HLOOKUP(VALUE(RIGHT(N$35,4)),Inputs!$G$52:$K$53,2,0)*HLOOKUP(VALUE(RIGHT(N$35,4)),Inputs!$G$57:$K$58,2,0)))),2)</f>
        <v>0</v>
      </c>
      <c r="O37" s="149">
        <f>ROUND(IF(O$20=1,IF(Inputs!$G$55="Tag",Timing!O$33*Inputs!$G$58*Inputs!$G$53,IF(Inputs!$G$55="Monat",Inputs!$G$58*Inputs!$G$53,Inputs!$G$58/Months_in_year*Inputs!$G$53)),IF(Inputs!$G$55="Tag",Timing!O$33*HLOOKUP(VALUE(RIGHT(O$35,4)),Inputs!$G$52:$K$53,2,0)*HLOOKUP(VALUE(RIGHT(O$35,4)),Inputs!$G$57:$K$58,2,0),IF(Inputs!$G$55="Monat",HLOOKUP(VALUE(RIGHT(O$35,4)),Inputs!$G$52:$K$53,2,0)*HLOOKUP(VALUE(RIGHT(O$35,4)),Inputs!$G$57:$K$58,2,0)*Months_in_year,HLOOKUP(VALUE(RIGHT(O$35,4)),Inputs!$G$52:$K$53,2,0)*HLOOKUP(VALUE(RIGHT(O$35,4)),Inputs!$G$57:$K$58,2,0)))),2)</f>
        <v>0</v>
      </c>
      <c r="P37" s="149">
        <f>ROUND(IF(P$20=1,IF(Inputs!$G$55="Tag",Timing!P$33*Inputs!$G$58*Inputs!$G$53,IF(Inputs!$G$55="Monat",Inputs!$G$58*Inputs!$G$53,Inputs!$G$58/Months_in_year*Inputs!$G$53)),IF(Inputs!$G$55="Tag",Timing!P$33*HLOOKUP(VALUE(RIGHT(P$35,4)),Inputs!$G$52:$K$53,2,0)*HLOOKUP(VALUE(RIGHT(P$35,4)),Inputs!$G$57:$K$58,2,0),IF(Inputs!$G$55="Monat",HLOOKUP(VALUE(RIGHT(P$35,4)),Inputs!$G$52:$K$53,2,0)*HLOOKUP(VALUE(RIGHT(P$35,4)),Inputs!$G$57:$K$58,2,0)*Months_in_year,HLOOKUP(VALUE(RIGHT(P$35,4)),Inputs!$G$52:$K$53,2,0)*HLOOKUP(VALUE(RIGHT(P$35,4)),Inputs!$G$57:$K$58,2,0)))),2)</f>
        <v>0</v>
      </c>
      <c r="Q37" s="149">
        <f>ROUND(IF(Q$20=1,IF(Inputs!$G$55="Tag",Timing!Q$33*Inputs!$G$58*Inputs!$G$53,IF(Inputs!$G$55="Monat",Inputs!$G$58*Inputs!$G$53,Inputs!$G$58/Months_in_year*Inputs!$G$53)),IF(Inputs!$G$55="Tag",Timing!Q$33*HLOOKUP(VALUE(RIGHT(Q$35,4)),Inputs!$G$52:$K$53,2,0)*HLOOKUP(VALUE(RIGHT(Q$35,4)),Inputs!$G$57:$K$58,2,0),IF(Inputs!$G$55="Monat",HLOOKUP(VALUE(RIGHT(Q$35,4)),Inputs!$G$52:$K$53,2,0)*HLOOKUP(VALUE(RIGHT(Q$35,4)),Inputs!$G$57:$K$58,2,0)*Months_in_year,HLOOKUP(VALUE(RIGHT(Q$35,4)),Inputs!$G$52:$K$53,2,0)*HLOOKUP(VALUE(RIGHT(Q$35,4)),Inputs!$G$57:$K$58,2,0)))),2)</f>
        <v>0</v>
      </c>
      <c r="R37" s="149">
        <f>ROUND(IF(R$20=1,IF(Inputs!$G$55="Tag",Timing!R$33*Inputs!$G$58*Inputs!$G$53,IF(Inputs!$G$55="Monat",Inputs!$G$58*Inputs!$G$53,Inputs!$G$58/Months_in_year*Inputs!$G$53)),IF(Inputs!$G$55="Tag",Timing!R$33*HLOOKUP(VALUE(RIGHT(R$35,4)),Inputs!$G$52:$K$53,2,0)*HLOOKUP(VALUE(RIGHT(R$35,4)),Inputs!$G$57:$K$58,2,0),IF(Inputs!$G$55="Monat",HLOOKUP(VALUE(RIGHT(R$35,4)),Inputs!$G$52:$K$53,2,0)*HLOOKUP(VALUE(RIGHT(R$35,4)),Inputs!$G$57:$K$58,2,0)*Months_in_year,HLOOKUP(VALUE(RIGHT(R$35,4)),Inputs!$G$52:$K$53,2,0)*HLOOKUP(VALUE(RIGHT(R$35,4)),Inputs!$G$57:$K$58,2,0)))),2)</f>
        <v>0</v>
      </c>
      <c r="S37" s="149">
        <f>ROUND(IF(S$20=1,IF(Inputs!$G$55="Tag",Timing!S$33*Inputs!$G$58*Inputs!$G$53,IF(Inputs!$G$55="Monat",Inputs!$G$58*Inputs!$G$53,Inputs!$G$58/Months_in_year*Inputs!$G$53)),IF(Inputs!$G$55="Tag",Timing!S$33*HLOOKUP(VALUE(RIGHT(S$35,4)),Inputs!$G$52:$K$53,2,0)*HLOOKUP(VALUE(RIGHT(S$35,4)),Inputs!$G$57:$K$58,2,0),IF(Inputs!$G$55="Monat",HLOOKUP(VALUE(RIGHT(S$35,4)),Inputs!$G$52:$K$53,2,0)*HLOOKUP(VALUE(RIGHT(S$35,4)),Inputs!$G$57:$K$58,2,0)*Months_in_year,HLOOKUP(VALUE(RIGHT(S$35,4)),Inputs!$G$52:$K$53,2,0)*HLOOKUP(VALUE(RIGHT(S$35,4)),Inputs!$G$57:$K$58,2,0)))),2)</f>
        <v>0</v>
      </c>
      <c r="T37" s="149">
        <f>ROUND(IF(T$20=1,IF(Inputs!$G$55="Tag",Timing!T$33*Inputs!$G$58*Inputs!$G$53,IF(Inputs!$G$55="Monat",Inputs!$G$58*Inputs!$G$53,Inputs!$G$58/Months_in_year*Inputs!$G$53)),IF(Inputs!$G$55="Tag",Timing!T$33*HLOOKUP(VALUE(RIGHT(T$35,4)),Inputs!$G$52:$K$53,2,0)*HLOOKUP(VALUE(RIGHT(T$35,4)),Inputs!$G$57:$K$58,2,0),IF(Inputs!$G$55="Monat",HLOOKUP(VALUE(RIGHT(T$35,4)),Inputs!$G$52:$K$53,2,0)*HLOOKUP(VALUE(RIGHT(T$35,4)),Inputs!$G$57:$K$58,2,0)*Months_in_year,HLOOKUP(VALUE(RIGHT(T$35,4)),Inputs!$G$52:$K$53,2,0)*HLOOKUP(VALUE(RIGHT(T$35,4)),Inputs!$G$57:$K$58,2,0)))),2)</f>
        <v>0</v>
      </c>
      <c r="U37" s="150">
        <f>ROUND(IF(U$20=1,IF(Inputs!$G$55="Tag",Timing!U$33*Inputs!$G$58*Inputs!$G$53,IF(Inputs!$G$55="Monat",Inputs!$G$58*Inputs!$G$53,Inputs!$G$58/Months_in_year*Inputs!$G$53)),IF(Inputs!$G$55="Tag",Timing!U$33*HLOOKUP(VALUE(RIGHT(U$35,4)),Inputs!$G$52:$K$53,2,0)*HLOOKUP(VALUE(RIGHT(U$35,4)),Inputs!$G$57:$K$58,2,0),IF(Inputs!$G$55="Monat",HLOOKUP(VALUE(RIGHT(U$35,4)),Inputs!$G$52:$K$53,2,0)*HLOOKUP(VALUE(RIGHT(U$35,4)),Inputs!$G$57:$K$58,2,0)*Months_in_year,HLOOKUP(VALUE(RIGHT(U$35,4)),Inputs!$G$52:$K$53,2,0)*HLOOKUP(VALUE(RIGHT(U$35,4)),Inputs!$G$57:$K$58,2,0)))),2)</f>
        <v>0</v>
      </c>
      <c r="V37" s="150">
        <f>ROUND(IF(V$20=1,IF(Inputs!$G$55="Tag",Timing!V$33*Inputs!$G$58*Inputs!$G$53,IF(Inputs!$G$55="Monat",Inputs!$G$58*Inputs!$G$53,Inputs!$G$58/Months_in_year*Inputs!$G$53)),IF(Inputs!$G$55="Tag",Timing!V$33*HLOOKUP(VALUE(RIGHT(V$35,4)),Inputs!$G$52:$K$53,2,0)*HLOOKUP(VALUE(RIGHT(V$35,4)),Inputs!$G$57:$K$58,2,0),IF(Inputs!$G$55="Monat",HLOOKUP(VALUE(RIGHT(V$35,4)),Inputs!$G$52:$K$53,2,0)*HLOOKUP(VALUE(RIGHT(V$35,4)),Inputs!$G$57:$K$58,2,0)*Months_in_year,HLOOKUP(VALUE(RIGHT(V$35,4)),Inputs!$G$52:$K$53,2,0)*HLOOKUP(VALUE(RIGHT(V$35,4)),Inputs!$G$57:$K$58,2,0)))),2)</f>
        <v>0</v>
      </c>
      <c r="W37" s="150">
        <f>ROUND(IF(W$20=1,IF(Inputs!$G$55="Tag",Timing!W$33*Inputs!$G$58*Inputs!$G$53,IF(Inputs!$G$55="Monat",Inputs!$G$58*Inputs!$G$53,Inputs!$G$58/Months_in_year*Inputs!$G$53)),IF(Inputs!$G$55="Tag",Timing!W$33*HLOOKUP(VALUE(RIGHT(W$35,4)),Inputs!$G$52:$K$53,2,0)*HLOOKUP(VALUE(RIGHT(W$35,4)),Inputs!$G$57:$K$58,2,0),IF(Inputs!$G$55="Monat",HLOOKUP(VALUE(RIGHT(W$35,4)),Inputs!$G$52:$K$53,2,0)*HLOOKUP(VALUE(RIGHT(W$35,4)),Inputs!$G$57:$K$58,2,0)*Months_in_year,HLOOKUP(VALUE(RIGHT(W$35,4)),Inputs!$G$52:$K$53,2,0)*HLOOKUP(VALUE(RIGHT(W$35,4)),Inputs!$G$57:$K$58,2,0)))),2)</f>
        <v>0</v>
      </c>
      <c r="X37" s="150">
        <f>ROUND(IF(X$20=1,IF(Inputs!$G$55="Tag",Timing!X$33*Inputs!$G$58*Inputs!$G$53,IF(Inputs!$G$55="Monat",Inputs!$G$58*Inputs!$G$53,Inputs!$G$58/Months_in_year*Inputs!$G$53)),IF(Inputs!$G$55="Tag",Timing!X$33*HLOOKUP(VALUE(RIGHT(X$35,4)),Inputs!$G$52:$K$53,2,0)*HLOOKUP(VALUE(RIGHT(X$35,4)),Inputs!$G$57:$K$58,2,0),IF(Inputs!$G$55="Monat",HLOOKUP(VALUE(RIGHT(X$35,4)),Inputs!$G$52:$K$53,2,0)*HLOOKUP(VALUE(RIGHT(X$35,4)),Inputs!$G$57:$K$58,2,0)*Months_in_year,HLOOKUP(VALUE(RIGHT(X$35,4)),Inputs!$G$52:$K$53,2,0)*HLOOKUP(VALUE(RIGHT(X$35,4)),Inputs!$G$57:$K$58,2,0)))),2)</f>
        <v>0</v>
      </c>
    </row>
    <row r="38" spans="1:24" x14ac:dyDescent="0.25">
      <c r="D38" s="123" t="str">
        <f>Inputs!C60</f>
        <v>Geschäftsrichtung 2</v>
      </c>
      <c r="F38" s="122" t="s">
        <v>17</v>
      </c>
      <c r="I38" s="149">
        <f>ROUND(IF(I$20=1,IF(Inputs!$G$65="Tag",Timing!I$33*Inputs!$G$68*Inputs!$G$63,IF(Inputs!$G$65="Monat",Inputs!$G$68*Inputs!$G$63,Inputs!$G$68/Months_in_year*Inputs!$G$63)),IF(Inputs!$G$65="Tag",Timing!I$33*HLOOKUP(VALUE(RIGHT(I$35,4)),Inputs!$G$62:$K$63,2,0)*HLOOKUP(VALUE(RIGHT(I$35,4)),Inputs!$G$67:$K$68,2,0),IF(Inputs!$G$65="Monat",HLOOKUP(VALUE(RIGHT(I$35,4)),Inputs!$G$62:$K$63,2,0)*HLOOKUP(VALUE(RIGHT(I$35,4)),Inputs!$G$67:$K$68,2,0)*Months_in_year,HLOOKUP(VALUE(RIGHT(I$35,4)),Inputs!$G$62:$K$63,2,0)*HLOOKUP(VALUE(RIGHT(I$35,4)),Inputs!$G$67:$K$68,2,0)))),2)</f>
        <v>0</v>
      </c>
      <c r="J38" s="149">
        <f>ROUND(IF(J$20=1,IF(Inputs!$G$65="Tag",Timing!J$33*Inputs!$G$68*Inputs!$G$63,IF(Inputs!$G$65="Monat",Inputs!$G$68*Inputs!$G$63,Inputs!$G$68/Months_in_year*Inputs!$G$63)),IF(Inputs!$G$65="Tag",Timing!J$33*HLOOKUP(VALUE(RIGHT(J$35,4)),Inputs!$G$62:$K$63,2,0)*HLOOKUP(VALUE(RIGHT(J$35,4)),Inputs!$G$67:$K$68,2,0),IF(Inputs!$G$65="Monat",HLOOKUP(VALUE(RIGHT(J$35,4)),Inputs!$G$62:$K$63,2,0)*HLOOKUP(VALUE(RIGHT(J$35,4)),Inputs!$G$67:$K$68,2,0)*Months_in_year,HLOOKUP(VALUE(RIGHT(J$35,4)),Inputs!$G$62:$K$63,2,0)*HLOOKUP(VALUE(RIGHT(J$35,4)),Inputs!$G$67:$K$68,2,0)))),2)</f>
        <v>0</v>
      </c>
      <c r="K38" s="149">
        <f>ROUND(IF(K$20=1,IF(Inputs!$G$65="Tag",Timing!K$33*Inputs!$G$68*Inputs!$G$63,IF(Inputs!$G$65="Monat",Inputs!$G$68*Inputs!$G$63,Inputs!$G$68/Months_in_year*Inputs!$G$63)),IF(Inputs!$G$65="Tag",Timing!K$33*HLOOKUP(VALUE(RIGHT(K$35,4)),Inputs!$G$62:$K$63,2,0)*HLOOKUP(VALUE(RIGHT(K$35,4)),Inputs!$G$67:$K$68,2,0),IF(Inputs!$G$65="Monat",HLOOKUP(VALUE(RIGHT(K$35,4)),Inputs!$G$62:$K$63,2,0)*HLOOKUP(VALUE(RIGHT(K$35,4)),Inputs!$G$67:$K$68,2,0)*Months_in_year,HLOOKUP(VALUE(RIGHT(K$35,4)),Inputs!$G$62:$K$63,2,0)*HLOOKUP(VALUE(RIGHT(K$35,4)),Inputs!$G$67:$K$68,2,0)))),2)</f>
        <v>0</v>
      </c>
      <c r="L38" s="149">
        <f>ROUND(IF(L$20=1,IF(Inputs!$G$65="Tag",Timing!L$33*Inputs!$G$68*Inputs!$G$63,IF(Inputs!$G$65="Monat",Inputs!$G$68*Inputs!$G$63,Inputs!$G$68/Months_in_year*Inputs!$G$63)),IF(Inputs!$G$65="Tag",Timing!L$33*HLOOKUP(VALUE(RIGHT(L$35,4)),Inputs!$G$62:$K$63,2,0)*HLOOKUP(VALUE(RIGHT(L$35,4)),Inputs!$G$67:$K$68,2,0),IF(Inputs!$G$65="Monat",HLOOKUP(VALUE(RIGHT(L$35,4)),Inputs!$G$62:$K$63,2,0)*HLOOKUP(VALUE(RIGHT(L$35,4)),Inputs!$G$67:$K$68,2,0)*Months_in_year,HLOOKUP(VALUE(RIGHT(L$35,4)),Inputs!$G$62:$K$63,2,0)*HLOOKUP(VALUE(RIGHT(L$35,4)),Inputs!$G$67:$K$68,2,0)))),2)</f>
        <v>0</v>
      </c>
      <c r="M38" s="149">
        <f>ROUND(IF(M$20=1,IF(Inputs!$G$65="Tag",Timing!M$33*Inputs!$G$68*Inputs!$G$63,IF(Inputs!$G$65="Monat",Inputs!$G$68*Inputs!$G$63,Inputs!$G$68/Months_in_year*Inputs!$G$63)),IF(Inputs!$G$65="Tag",Timing!M$33*HLOOKUP(VALUE(RIGHT(M$35,4)),Inputs!$G$62:$K$63,2,0)*HLOOKUP(VALUE(RIGHT(M$35,4)),Inputs!$G$67:$K$68,2,0),IF(Inputs!$G$65="Monat",HLOOKUP(VALUE(RIGHT(M$35,4)),Inputs!$G$62:$K$63,2,0)*HLOOKUP(VALUE(RIGHT(M$35,4)),Inputs!$G$67:$K$68,2,0)*Months_in_year,HLOOKUP(VALUE(RIGHT(M$35,4)),Inputs!$G$62:$K$63,2,0)*HLOOKUP(VALUE(RIGHT(M$35,4)),Inputs!$G$67:$K$68,2,0)))),2)</f>
        <v>0</v>
      </c>
      <c r="N38" s="149">
        <f>ROUND(IF(N$20=1,IF(Inputs!$G$65="Tag",Timing!N$33*Inputs!$G$68*Inputs!$G$63,IF(Inputs!$G$65="Monat",Inputs!$G$68*Inputs!$G$63,Inputs!$G$68/Months_in_year*Inputs!$G$63)),IF(Inputs!$G$65="Tag",Timing!N$33*HLOOKUP(VALUE(RIGHT(N$35,4)),Inputs!$G$62:$K$63,2,0)*HLOOKUP(VALUE(RIGHT(N$35,4)),Inputs!$G$67:$K$68,2,0),IF(Inputs!$G$65="Monat",HLOOKUP(VALUE(RIGHT(N$35,4)),Inputs!$G$62:$K$63,2,0)*HLOOKUP(VALUE(RIGHT(N$35,4)),Inputs!$G$67:$K$68,2,0)*Months_in_year,HLOOKUP(VALUE(RIGHT(N$35,4)),Inputs!$G$62:$K$63,2,0)*HLOOKUP(VALUE(RIGHT(N$35,4)),Inputs!$G$67:$K$68,2,0)))),2)</f>
        <v>0</v>
      </c>
      <c r="O38" s="149">
        <f>ROUND(IF(O$20=1,IF(Inputs!$G$65="Tag",Timing!O$33*Inputs!$G$68*Inputs!$G$63,IF(Inputs!$G$65="Monat",Inputs!$G$68*Inputs!$G$63,Inputs!$G$68/Months_in_year*Inputs!$G$63)),IF(Inputs!$G$65="Tag",Timing!O$33*HLOOKUP(VALUE(RIGHT(O$35,4)),Inputs!$G$62:$K$63,2,0)*HLOOKUP(VALUE(RIGHT(O$35,4)),Inputs!$G$67:$K$68,2,0),IF(Inputs!$G$65="Monat",HLOOKUP(VALUE(RIGHT(O$35,4)),Inputs!$G$62:$K$63,2,0)*HLOOKUP(VALUE(RIGHT(O$35,4)),Inputs!$G$67:$K$68,2,0)*Months_in_year,HLOOKUP(VALUE(RIGHT(O$35,4)),Inputs!$G$62:$K$63,2,0)*HLOOKUP(VALUE(RIGHT(O$35,4)),Inputs!$G$67:$K$68,2,0)))),2)</f>
        <v>0</v>
      </c>
      <c r="P38" s="149">
        <f>ROUND(IF(P$20=1,IF(Inputs!$G$65="Tag",Timing!P$33*Inputs!$G$68*Inputs!$G$63,IF(Inputs!$G$65="Monat",Inputs!$G$68*Inputs!$G$63,Inputs!$G$68/Months_in_year*Inputs!$G$63)),IF(Inputs!$G$65="Tag",Timing!P$33*HLOOKUP(VALUE(RIGHT(P$35,4)),Inputs!$G$62:$K$63,2,0)*HLOOKUP(VALUE(RIGHT(P$35,4)),Inputs!$G$67:$K$68,2,0),IF(Inputs!$G$65="Monat",HLOOKUP(VALUE(RIGHT(P$35,4)),Inputs!$G$62:$K$63,2,0)*HLOOKUP(VALUE(RIGHT(P$35,4)),Inputs!$G$67:$K$68,2,0)*Months_in_year,HLOOKUP(VALUE(RIGHT(P$35,4)),Inputs!$G$62:$K$63,2,0)*HLOOKUP(VALUE(RIGHT(P$35,4)),Inputs!$G$67:$K$68,2,0)))),2)</f>
        <v>0</v>
      </c>
      <c r="Q38" s="149">
        <f>ROUND(IF(Q$20=1,IF(Inputs!$G$65="Tag",Timing!Q$33*Inputs!$G$68*Inputs!$G$63,IF(Inputs!$G$65="Monat",Inputs!$G$68*Inputs!$G$63,Inputs!$G$68/Months_in_year*Inputs!$G$63)),IF(Inputs!$G$65="Tag",Timing!Q$33*HLOOKUP(VALUE(RIGHT(Q$35,4)),Inputs!$G$62:$K$63,2,0)*HLOOKUP(VALUE(RIGHT(Q$35,4)),Inputs!$G$67:$K$68,2,0),IF(Inputs!$G$65="Monat",HLOOKUP(VALUE(RIGHT(Q$35,4)),Inputs!$G$62:$K$63,2,0)*HLOOKUP(VALUE(RIGHT(Q$35,4)),Inputs!$G$67:$K$68,2,0)*Months_in_year,HLOOKUP(VALUE(RIGHT(Q$35,4)),Inputs!$G$62:$K$63,2,0)*HLOOKUP(VALUE(RIGHT(Q$35,4)),Inputs!$G$67:$K$68,2,0)))),2)</f>
        <v>0</v>
      </c>
      <c r="R38" s="149">
        <f>ROUND(IF(R$20=1,IF(Inputs!$G$65="Tag",Timing!R$33*Inputs!$G$68*Inputs!$G$63,IF(Inputs!$G$65="Monat",Inputs!$G$68*Inputs!$G$63,Inputs!$G$68/Months_in_year*Inputs!$G$63)),IF(Inputs!$G$65="Tag",Timing!R$33*HLOOKUP(VALUE(RIGHT(R$35,4)),Inputs!$G$62:$K$63,2,0)*HLOOKUP(VALUE(RIGHT(R$35,4)),Inputs!$G$67:$K$68,2,0),IF(Inputs!$G$65="Monat",HLOOKUP(VALUE(RIGHT(R$35,4)),Inputs!$G$62:$K$63,2,0)*HLOOKUP(VALUE(RIGHT(R$35,4)),Inputs!$G$67:$K$68,2,0)*Months_in_year,HLOOKUP(VALUE(RIGHT(R$35,4)),Inputs!$G$62:$K$63,2,0)*HLOOKUP(VALUE(RIGHT(R$35,4)),Inputs!$G$67:$K$68,2,0)))),2)</f>
        <v>0</v>
      </c>
      <c r="S38" s="149">
        <f>ROUND(IF(S$20=1,IF(Inputs!$G$65="Tag",Timing!S$33*Inputs!$G$68*Inputs!$G$63,IF(Inputs!$G$65="Monat",Inputs!$G$68*Inputs!$G$63,Inputs!$G$68/Months_in_year*Inputs!$G$63)),IF(Inputs!$G$65="Tag",Timing!S$33*HLOOKUP(VALUE(RIGHT(S$35,4)),Inputs!$G$62:$K$63,2,0)*HLOOKUP(VALUE(RIGHT(S$35,4)),Inputs!$G$67:$K$68,2,0),IF(Inputs!$G$65="Monat",HLOOKUP(VALUE(RIGHT(S$35,4)),Inputs!$G$62:$K$63,2,0)*HLOOKUP(VALUE(RIGHT(S$35,4)),Inputs!$G$67:$K$68,2,0)*Months_in_year,HLOOKUP(VALUE(RIGHT(S$35,4)),Inputs!$G$62:$K$63,2,0)*HLOOKUP(VALUE(RIGHT(S$35,4)),Inputs!$G$67:$K$68,2,0)))),2)</f>
        <v>0</v>
      </c>
      <c r="T38" s="149">
        <f>ROUND(IF(T$20=1,IF(Inputs!$G$65="Tag",Timing!T$33*Inputs!$G$68*Inputs!$G$63,IF(Inputs!$G$65="Monat",Inputs!$G$68*Inputs!$G$63,Inputs!$G$68/Months_in_year*Inputs!$G$63)),IF(Inputs!$G$65="Tag",Timing!T$33*HLOOKUP(VALUE(RIGHT(T$35,4)),Inputs!$G$62:$K$63,2,0)*HLOOKUP(VALUE(RIGHT(T$35,4)),Inputs!$G$67:$K$68,2,0),IF(Inputs!$G$65="Monat",HLOOKUP(VALUE(RIGHT(T$35,4)),Inputs!$G$62:$K$63,2,0)*HLOOKUP(VALUE(RIGHT(T$35,4)),Inputs!$G$67:$K$68,2,0)*Months_in_year,HLOOKUP(VALUE(RIGHT(T$35,4)),Inputs!$G$62:$K$63,2,0)*HLOOKUP(VALUE(RIGHT(T$35,4)),Inputs!$G$67:$K$68,2,0)))),2)</f>
        <v>0</v>
      </c>
      <c r="U38" s="150">
        <f>ROUND(IF(U$20=1,IF(Inputs!$G$65="Tag",Timing!U$33*Inputs!$G$68*Inputs!$G$63,IF(Inputs!$G$65="Monat",Inputs!$G$68*Inputs!$G$63,Inputs!$G$68/Months_in_year*Inputs!$G$63)),IF(Inputs!$G$65="Tag",Timing!U$33*HLOOKUP(VALUE(RIGHT(U$35,4)),Inputs!$G$62:$K$63,2,0)*HLOOKUP(VALUE(RIGHT(U$35,4)),Inputs!$G$67:$K$68,2,0),IF(Inputs!$G$65="Monat",HLOOKUP(VALUE(RIGHT(U$35,4)),Inputs!$G$62:$K$63,2,0)*HLOOKUP(VALUE(RIGHT(U$35,4)),Inputs!$G$67:$K$68,2,0)*Months_in_year,HLOOKUP(VALUE(RIGHT(U$35,4)),Inputs!$G$62:$K$63,2,0)*HLOOKUP(VALUE(RIGHT(U$35,4)),Inputs!$G$67:$K$68,2,0)))),2)</f>
        <v>0</v>
      </c>
      <c r="V38" s="150">
        <f>ROUND(IF(V$20=1,IF(Inputs!$G$65="Tag",Timing!V$33*Inputs!$G$68*Inputs!$G$63,IF(Inputs!$G$65="Monat",Inputs!$G$68*Inputs!$G$63,Inputs!$G$68/Months_in_year*Inputs!$G$63)),IF(Inputs!$G$65="Tag",Timing!V$33*HLOOKUP(VALUE(RIGHT(V$35,4)),Inputs!$G$62:$K$63,2,0)*HLOOKUP(VALUE(RIGHT(V$35,4)),Inputs!$G$67:$K$68,2,0),IF(Inputs!$G$65="Monat",HLOOKUP(VALUE(RIGHT(V$35,4)),Inputs!$G$62:$K$63,2,0)*HLOOKUP(VALUE(RIGHT(V$35,4)),Inputs!$G$67:$K$68,2,0)*Months_in_year,HLOOKUP(VALUE(RIGHT(V$35,4)),Inputs!$G$62:$K$63,2,0)*HLOOKUP(VALUE(RIGHT(V$35,4)),Inputs!$G$67:$K$68,2,0)))),2)</f>
        <v>0</v>
      </c>
      <c r="W38" s="150">
        <f>ROUND(IF(W$20=1,IF(Inputs!$G$65="Tag",Timing!W$33*Inputs!$G$68*Inputs!$G$63,IF(Inputs!$G$65="Monat",Inputs!$G$68*Inputs!$G$63,Inputs!$G$68/Months_in_year*Inputs!$G$63)),IF(Inputs!$G$65="Tag",Timing!W$33*HLOOKUP(VALUE(RIGHT(W$35,4)),Inputs!$G$62:$K$63,2,0)*HLOOKUP(VALUE(RIGHT(W$35,4)),Inputs!$G$67:$K$68,2,0),IF(Inputs!$G$65="Monat",HLOOKUP(VALUE(RIGHT(W$35,4)),Inputs!$G$62:$K$63,2,0)*HLOOKUP(VALUE(RIGHT(W$35,4)),Inputs!$G$67:$K$68,2,0)*Months_in_year,HLOOKUP(VALUE(RIGHT(W$35,4)),Inputs!$G$62:$K$63,2,0)*HLOOKUP(VALUE(RIGHT(W$35,4)),Inputs!$G$67:$K$68,2,0)))),2)</f>
        <v>0</v>
      </c>
      <c r="X38" s="150">
        <f>ROUND(IF(X$20=1,IF(Inputs!$G$65="Tag",Timing!X$33*Inputs!$G$68*Inputs!$G$63,IF(Inputs!$G$65="Monat",Inputs!$G$68*Inputs!$G$63,Inputs!$G$68/Months_in_year*Inputs!$G$63)),IF(Inputs!$G$65="Tag",Timing!X$33*HLOOKUP(VALUE(RIGHT(X$35,4)),Inputs!$G$62:$K$63,2,0)*HLOOKUP(VALUE(RIGHT(X$35,4)),Inputs!$G$67:$K$68,2,0),IF(Inputs!$G$65="Monat",HLOOKUP(VALUE(RIGHT(X$35,4)),Inputs!$G$62:$K$63,2,0)*HLOOKUP(VALUE(RIGHT(X$35,4)),Inputs!$G$67:$K$68,2,0)*Months_in_year,HLOOKUP(VALUE(RIGHT(X$35,4)),Inputs!$G$62:$K$63,2,0)*HLOOKUP(VALUE(RIGHT(X$35,4)),Inputs!$G$67:$K$68,2,0)))),2)</f>
        <v>0</v>
      </c>
    </row>
    <row r="39" spans="1:24" x14ac:dyDescent="0.25">
      <c r="D39" s="123" t="str">
        <f>Inputs!C70</f>
        <v>Geschäftsrichtung 3</v>
      </c>
      <c r="F39" s="122" t="s">
        <v>17</v>
      </c>
      <c r="I39" s="149">
        <f>ROUND(IF(I$20=1,IF(Inputs!$G$75="Tag",Timing!I$33*Inputs!$G$78*Inputs!$G$73,IF(Inputs!$G$75="Monat",Inputs!$G$78*Inputs!$G$73,Inputs!$G$78/Months_in_year*Inputs!$G$73)),IF(Inputs!$G$75="Tag",Timing!I$33*HLOOKUP(VALUE(RIGHT(I$35,4)),Inputs!$G$72:$K$73,2,0)*HLOOKUP(VALUE(RIGHT(I$35,4)),Inputs!$G$77:$K$78,2,0),IF(Inputs!$G$75="Monat",HLOOKUP(VALUE(RIGHT(I$35,4)),Inputs!$G$72:$K$73,2,0)*HLOOKUP(VALUE(RIGHT(I$35,4)),Inputs!$G$77:$K$78,2,0)*Months_in_year,HLOOKUP(VALUE(RIGHT(I$35,4)),Inputs!$G$72:$K$73,2,0)*HLOOKUP(VALUE(RIGHT(I$35,4)),Inputs!$G$77:$K$78,2,0)))),2)</f>
        <v>0</v>
      </c>
      <c r="J39" s="149">
        <f>ROUND(IF(J$20=1,IF(Inputs!$G$75="Tag",Timing!J$33*Inputs!$G$78*Inputs!$G$73,IF(Inputs!$G$75="Monat",Inputs!$G$78*Inputs!$G$73,Inputs!$G$78/Months_in_year*Inputs!$G$73)),IF(Inputs!$G$75="Tag",Timing!J$33*HLOOKUP(VALUE(RIGHT(J$35,4)),Inputs!$G$72:$K$73,2,0)*HLOOKUP(VALUE(RIGHT(J$35,4)),Inputs!$G$77:$K$78,2,0),IF(Inputs!$G$75="Monat",HLOOKUP(VALUE(RIGHT(J$35,4)),Inputs!$G$72:$K$73,2,0)*HLOOKUP(VALUE(RIGHT(J$35,4)),Inputs!$G$77:$K$78,2,0)*Months_in_year,HLOOKUP(VALUE(RIGHT(J$35,4)),Inputs!$G$72:$K$73,2,0)*HLOOKUP(VALUE(RIGHT(J$35,4)),Inputs!$G$77:$K$78,2,0)))),2)</f>
        <v>0</v>
      </c>
      <c r="K39" s="149">
        <f>ROUND(IF(K$20=1,IF(Inputs!$G$75="Tag",Timing!K$33*Inputs!$G$78*Inputs!$G$73,IF(Inputs!$G$75="Monat",Inputs!$G$78*Inputs!$G$73,Inputs!$G$78/Months_in_year*Inputs!$G$73)),IF(Inputs!$G$75="Tag",Timing!K$33*HLOOKUP(VALUE(RIGHT(K$35,4)),Inputs!$G$72:$K$73,2,0)*HLOOKUP(VALUE(RIGHT(K$35,4)),Inputs!$G$77:$K$78,2,0),IF(Inputs!$G$75="Monat",HLOOKUP(VALUE(RIGHT(K$35,4)),Inputs!$G$72:$K$73,2,0)*HLOOKUP(VALUE(RIGHT(K$35,4)),Inputs!$G$77:$K$78,2,0)*Months_in_year,HLOOKUP(VALUE(RIGHT(K$35,4)),Inputs!$G$72:$K$73,2,0)*HLOOKUP(VALUE(RIGHT(K$35,4)),Inputs!$G$77:$K$78,2,0)))),2)</f>
        <v>0</v>
      </c>
      <c r="L39" s="149">
        <f>ROUND(IF(L$20=1,IF(Inputs!$G$75="Tag",Timing!L$33*Inputs!$G$78*Inputs!$G$73,IF(Inputs!$G$75="Monat",Inputs!$G$78*Inputs!$G$73,Inputs!$G$78/Months_in_year*Inputs!$G$73)),IF(Inputs!$G$75="Tag",Timing!L$33*HLOOKUP(VALUE(RIGHT(L$35,4)),Inputs!$G$72:$K$73,2,0)*HLOOKUP(VALUE(RIGHT(L$35,4)),Inputs!$G$77:$K$78,2,0),IF(Inputs!$G$75="Monat",HLOOKUP(VALUE(RIGHT(L$35,4)),Inputs!$G$72:$K$73,2,0)*HLOOKUP(VALUE(RIGHT(L$35,4)),Inputs!$G$77:$K$78,2,0)*Months_in_year,HLOOKUP(VALUE(RIGHT(L$35,4)),Inputs!$G$72:$K$73,2,0)*HLOOKUP(VALUE(RIGHT(L$35,4)),Inputs!$G$77:$K$78,2,0)))),2)</f>
        <v>0</v>
      </c>
      <c r="M39" s="149">
        <f>ROUND(IF(M$20=1,IF(Inputs!$G$75="Tag",Timing!M$33*Inputs!$G$78*Inputs!$G$73,IF(Inputs!$G$75="Monat",Inputs!$G$78*Inputs!$G$73,Inputs!$G$78/Months_in_year*Inputs!$G$73)),IF(Inputs!$G$75="Tag",Timing!M$33*HLOOKUP(VALUE(RIGHT(M$35,4)),Inputs!$G$72:$K$73,2,0)*HLOOKUP(VALUE(RIGHT(M$35,4)),Inputs!$G$77:$K$78,2,0),IF(Inputs!$G$75="Monat",HLOOKUP(VALUE(RIGHT(M$35,4)),Inputs!$G$72:$K$73,2,0)*HLOOKUP(VALUE(RIGHT(M$35,4)),Inputs!$G$77:$K$78,2,0)*Months_in_year,HLOOKUP(VALUE(RIGHT(M$35,4)),Inputs!$G$72:$K$73,2,0)*HLOOKUP(VALUE(RIGHT(M$35,4)),Inputs!$G$77:$K$78,2,0)))),2)</f>
        <v>0</v>
      </c>
      <c r="N39" s="149">
        <f>ROUND(IF(N$20=1,IF(Inputs!$G$75="Tag",Timing!N$33*Inputs!$G$78*Inputs!$G$73,IF(Inputs!$G$75="Monat",Inputs!$G$78*Inputs!$G$73,Inputs!$G$78/Months_in_year*Inputs!$G$73)),IF(Inputs!$G$75="Tag",Timing!N$33*HLOOKUP(VALUE(RIGHT(N$35,4)),Inputs!$G$72:$K$73,2,0)*HLOOKUP(VALUE(RIGHT(N$35,4)),Inputs!$G$77:$K$78,2,0),IF(Inputs!$G$75="Monat",HLOOKUP(VALUE(RIGHT(N$35,4)),Inputs!$G$72:$K$73,2,0)*HLOOKUP(VALUE(RIGHT(N$35,4)),Inputs!$G$77:$K$78,2,0)*Months_in_year,HLOOKUP(VALUE(RIGHT(N$35,4)),Inputs!$G$72:$K$73,2,0)*HLOOKUP(VALUE(RIGHT(N$35,4)),Inputs!$G$77:$K$78,2,0)))),2)</f>
        <v>0</v>
      </c>
      <c r="O39" s="149">
        <f>ROUND(IF(O$20=1,IF(Inputs!$G$75="Tag",Timing!O$33*Inputs!$G$78*Inputs!$G$73,IF(Inputs!$G$75="Monat",Inputs!$G$78*Inputs!$G$73,Inputs!$G$78/Months_in_year*Inputs!$G$73)),IF(Inputs!$G$75="Tag",Timing!O$33*HLOOKUP(VALUE(RIGHT(O$35,4)),Inputs!$G$72:$K$73,2,0)*HLOOKUP(VALUE(RIGHT(O$35,4)),Inputs!$G$77:$K$78,2,0),IF(Inputs!$G$75="Monat",HLOOKUP(VALUE(RIGHT(O$35,4)),Inputs!$G$72:$K$73,2,0)*HLOOKUP(VALUE(RIGHT(O$35,4)),Inputs!$G$77:$K$78,2,0)*Months_in_year,HLOOKUP(VALUE(RIGHT(O$35,4)),Inputs!$G$72:$K$73,2,0)*HLOOKUP(VALUE(RIGHT(O$35,4)),Inputs!$G$77:$K$78,2,0)))),2)</f>
        <v>0</v>
      </c>
      <c r="P39" s="149">
        <f>ROUND(IF(P$20=1,IF(Inputs!$G$75="Tag",Timing!P$33*Inputs!$G$78*Inputs!$G$73,IF(Inputs!$G$75="Monat",Inputs!$G$78*Inputs!$G$73,Inputs!$G$78/Months_in_year*Inputs!$G$73)),IF(Inputs!$G$75="Tag",Timing!P$33*HLOOKUP(VALUE(RIGHT(P$35,4)),Inputs!$G$72:$K$73,2,0)*HLOOKUP(VALUE(RIGHT(P$35,4)),Inputs!$G$77:$K$78,2,0),IF(Inputs!$G$75="Monat",HLOOKUP(VALUE(RIGHT(P$35,4)),Inputs!$G$72:$K$73,2,0)*HLOOKUP(VALUE(RIGHT(P$35,4)),Inputs!$G$77:$K$78,2,0)*Months_in_year,HLOOKUP(VALUE(RIGHT(P$35,4)),Inputs!$G$72:$K$73,2,0)*HLOOKUP(VALUE(RIGHT(P$35,4)),Inputs!$G$77:$K$78,2,0)))),2)</f>
        <v>0</v>
      </c>
      <c r="Q39" s="149">
        <f>ROUND(IF(Q$20=1,IF(Inputs!$G$75="Tag",Timing!Q$33*Inputs!$G$78*Inputs!$G$73,IF(Inputs!$G$75="Monat",Inputs!$G$78*Inputs!$G$73,Inputs!$G$78/Months_in_year*Inputs!$G$73)),IF(Inputs!$G$75="Tag",Timing!Q$33*HLOOKUP(VALUE(RIGHT(Q$35,4)),Inputs!$G$72:$K$73,2,0)*HLOOKUP(VALUE(RIGHT(Q$35,4)),Inputs!$G$77:$K$78,2,0),IF(Inputs!$G$75="Monat",HLOOKUP(VALUE(RIGHT(Q$35,4)),Inputs!$G$72:$K$73,2,0)*HLOOKUP(VALUE(RIGHT(Q$35,4)),Inputs!$G$77:$K$78,2,0)*Months_in_year,HLOOKUP(VALUE(RIGHT(Q$35,4)),Inputs!$G$72:$K$73,2,0)*HLOOKUP(VALUE(RIGHT(Q$35,4)),Inputs!$G$77:$K$78,2,0)))),2)</f>
        <v>0</v>
      </c>
      <c r="R39" s="149">
        <f>ROUND(IF(R$20=1,IF(Inputs!$G$75="Tag",Timing!R$33*Inputs!$G$78*Inputs!$G$73,IF(Inputs!$G$75="Monat",Inputs!$G$78*Inputs!$G$73,Inputs!$G$78/Months_in_year*Inputs!$G$73)),IF(Inputs!$G$75="Tag",Timing!R$33*HLOOKUP(VALUE(RIGHT(R$35,4)),Inputs!$G$72:$K$73,2,0)*HLOOKUP(VALUE(RIGHT(R$35,4)),Inputs!$G$77:$K$78,2,0),IF(Inputs!$G$75="Monat",HLOOKUP(VALUE(RIGHT(R$35,4)),Inputs!$G$72:$K$73,2,0)*HLOOKUP(VALUE(RIGHT(R$35,4)),Inputs!$G$77:$K$78,2,0)*Months_in_year,HLOOKUP(VALUE(RIGHT(R$35,4)),Inputs!$G$72:$K$73,2,0)*HLOOKUP(VALUE(RIGHT(R$35,4)),Inputs!$G$77:$K$78,2,0)))),2)</f>
        <v>0</v>
      </c>
      <c r="S39" s="149">
        <f>ROUND(IF(S$20=1,IF(Inputs!$G$75="Tag",Timing!S$33*Inputs!$G$78*Inputs!$G$73,IF(Inputs!$G$75="Monat",Inputs!$G$78*Inputs!$G$73,Inputs!$G$78/Months_in_year*Inputs!$G$73)),IF(Inputs!$G$75="Tag",Timing!S$33*HLOOKUP(VALUE(RIGHT(S$35,4)),Inputs!$G$72:$K$73,2,0)*HLOOKUP(VALUE(RIGHT(S$35,4)),Inputs!$G$77:$K$78,2,0),IF(Inputs!$G$75="Monat",HLOOKUP(VALUE(RIGHT(S$35,4)),Inputs!$G$72:$K$73,2,0)*HLOOKUP(VALUE(RIGHT(S$35,4)),Inputs!$G$77:$K$78,2,0)*Months_in_year,HLOOKUP(VALUE(RIGHT(S$35,4)),Inputs!$G$72:$K$73,2,0)*HLOOKUP(VALUE(RIGHT(S$35,4)),Inputs!$G$77:$K$78,2,0)))),2)</f>
        <v>0</v>
      </c>
      <c r="T39" s="149">
        <f>ROUND(IF(T$20=1,IF(Inputs!$G$75="Tag",Timing!T$33*Inputs!$G$78*Inputs!$G$73,IF(Inputs!$G$75="Monat",Inputs!$G$78*Inputs!$G$73,Inputs!$G$78/Months_in_year*Inputs!$G$73)),IF(Inputs!$G$75="Tag",Timing!T$33*HLOOKUP(VALUE(RIGHT(T$35,4)),Inputs!$G$72:$K$73,2,0)*HLOOKUP(VALUE(RIGHT(T$35,4)),Inputs!$G$77:$K$78,2,0),IF(Inputs!$G$75="Monat",HLOOKUP(VALUE(RIGHT(T$35,4)),Inputs!$G$72:$K$73,2,0)*HLOOKUP(VALUE(RIGHT(T$35,4)),Inputs!$G$77:$K$78,2,0)*Months_in_year,HLOOKUP(VALUE(RIGHT(T$35,4)),Inputs!$G$72:$K$73,2,0)*HLOOKUP(VALUE(RIGHT(T$35,4)),Inputs!$G$77:$K$78,2,0)))),2)</f>
        <v>0</v>
      </c>
      <c r="U39" s="150">
        <f>ROUND(IF(U$20=1,IF(Inputs!$G$75="Tag",Timing!U$33*Inputs!$G$78*Inputs!$G$73,IF(Inputs!$G$75="Monat",Inputs!$G$78*Inputs!$G$73,Inputs!$G$78/Months_in_year*Inputs!$G$73)),IF(Inputs!$G$75="Tag",Timing!U$33*HLOOKUP(VALUE(RIGHT(U$35,4)),Inputs!$G$72:$K$73,2,0)*HLOOKUP(VALUE(RIGHT(U$35,4)),Inputs!$G$77:$K$78,2,0),IF(Inputs!$G$75="Monat",HLOOKUP(VALUE(RIGHT(U$35,4)),Inputs!$G$72:$K$73,2,0)*HLOOKUP(VALUE(RIGHT(U$35,4)),Inputs!$G$77:$K$78,2,0)*Months_in_year,HLOOKUP(VALUE(RIGHT(U$35,4)),Inputs!$G$72:$K$73,2,0)*HLOOKUP(VALUE(RIGHT(U$35,4)),Inputs!$G$77:$K$78,2,0)))),2)</f>
        <v>0</v>
      </c>
      <c r="V39" s="150">
        <f>ROUND(IF(V$20=1,IF(Inputs!$G$75="Tag",Timing!V$33*Inputs!$G$78*Inputs!$G$73,IF(Inputs!$G$75="Monat",Inputs!$G$78*Inputs!$G$73,Inputs!$G$78/Months_in_year*Inputs!$G$73)),IF(Inputs!$G$75="Tag",Timing!V$33*HLOOKUP(VALUE(RIGHT(V$35,4)),Inputs!$G$72:$K$73,2,0)*HLOOKUP(VALUE(RIGHT(V$35,4)),Inputs!$G$77:$K$78,2,0),IF(Inputs!$G$75="Monat",HLOOKUP(VALUE(RIGHT(V$35,4)),Inputs!$G$72:$K$73,2,0)*HLOOKUP(VALUE(RIGHT(V$35,4)),Inputs!$G$77:$K$78,2,0)*Months_in_year,HLOOKUP(VALUE(RIGHT(V$35,4)),Inputs!$G$72:$K$73,2,0)*HLOOKUP(VALUE(RIGHT(V$35,4)),Inputs!$G$77:$K$78,2,0)))),2)</f>
        <v>0</v>
      </c>
      <c r="W39" s="150">
        <f>ROUND(IF(W$20=1,IF(Inputs!$G$75="Tag",Timing!W$33*Inputs!$G$78*Inputs!$G$73,IF(Inputs!$G$75="Monat",Inputs!$G$78*Inputs!$G$73,Inputs!$G$78/Months_in_year*Inputs!$G$73)),IF(Inputs!$G$75="Tag",Timing!W$33*HLOOKUP(VALUE(RIGHT(W$35,4)),Inputs!$G$72:$K$73,2,0)*HLOOKUP(VALUE(RIGHT(W$35,4)),Inputs!$G$77:$K$78,2,0),IF(Inputs!$G$75="Monat",HLOOKUP(VALUE(RIGHT(W$35,4)),Inputs!$G$72:$K$73,2,0)*HLOOKUP(VALUE(RIGHT(W$35,4)),Inputs!$G$77:$K$78,2,0)*Months_in_year,HLOOKUP(VALUE(RIGHT(W$35,4)),Inputs!$G$72:$K$73,2,0)*HLOOKUP(VALUE(RIGHT(W$35,4)),Inputs!$G$77:$K$78,2,0)))),2)</f>
        <v>0</v>
      </c>
      <c r="X39" s="150">
        <f>ROUND(IF(X$20=1,IF(Inputs!$G$75="Tag",Timing!X$33*Inputs!$G$78*Inputs!$G$73,IF(Inputs!$G$75="Monat",Inputs!$G$78*Inputs!$G$73,Inputs!$G$78/Months_in_year*Inputs!$G$73)),IF(Inputs!$G$75="Tag",Timing!X$33*HLOOKUP(VALUE(RIGHT(X$35,4)),Inputs!$G$72:$K$73,2,0)*HLOOKUP(VALUE(RIGHT(X$35,4)),Inputs!$G$77:$K$78,2,0),IF(Inputs!$G$75="Monat",HLOOKUP(VALUE(RIGHT(X$35,4)),Inputs!$G$72:$K$73,2,0)*HLOOKUP(VALUE(RIGHT(X$35,4)),Inputs!$G$77:$K$78,2,0)*Months_in_year,HLOOKUP(VALUE(RIGHT(X$35,4)),Inputs!$G$72:$K$73,2,0)*HLOOKUP(VALUE(RIGHT(X$35,4)),Inputs!$G$77:$K$78,2,0)))),2)</f>
        <v>0</v>
      </c>
    </row>
    <row r="40" spans="1:24" x14ac:dyDescent="0.25">
      <c r="D40" s="123">
        <f>Inputs!C80</f>
        <v>0</v>
      </c>
      <c r="F40" s="122" t="s">
        <v>17</v>
      </c>
      <c r="I40" s="149">
        <f>ROUND(IF(I$20=1,IF(Inputs!$G$85="Tag",Timing!I$33*Inputs!$G$88*Inputs!$G$83,IF(Inputs!$G$85="Monat",Inputs!$G$88*Inputs!$G$83,Inputs!$G$88/Months_in_year*Inputs!$G$83)),IF(Inputs!$G$85="Tag",Timing!I$33*HLOOKUP(VALUE(RIGHT(I$35,4)),Inputs!$G$82:$K$83,2,0)*HLOOKUP(VALUE(RIGHT(I$35,4)),Inputs!$G$87:$K$88,2,0),IF(Inputs!$G$85="Monat",HLOOKUP(VALUE(RIGHT(I$35,4)),Inputs!$G$82:$K$83,2,0)*HLOOKUP(VALUE(RIGHT(I$35,4)),Inputs!$G$87:$K$88,2,0)*Months_in_year,HLOOKUP(VALUE(RIGHT(I$35,4)),Inputs!$G$82:$K$83,2,0)*HLOOKUP(VALUE(RIGHT(I$35,4)),Inputs!$G$87:$K$88,2,0)))),2)</f>
        <v>0</v>
      </c>
      <c r="J40" s="149">
        <f>ROUND(IF(J$20=1,IF(Inputs!$G$85="Tag",Timing!J$33*Inputs!$G$88*Inputs!$G$83,IF(Inputs!$G$85="Monat",Inputs!$G$88*Inputs!$G$83,Inputs!$G$88/Months_in_year*Inputs!$G$83)),IF(Inputs!$G$85="Tag",Timing!J$33*HLOOKUP(VALUE(RIGHT(J$35,4)),Inputs!$G$82:$K$83,2,0)*HLOOKUP(VALUE(RIGHT(J$35,4)),Inputs!$G$87:$K$88,2,0),IF(Inputs!$G$85="Monat",HLOOKUP(VALUE(RIGHT(J$35,4)),Inputs!$G$82:$K$83,2,0)*HLOOKUP(VALUE(RIGHT(J$35,4)),Inputs!$G$87:$K$88,2,0)*Months_in_year,HLOOKUP(VALUE(RIGHT(J$35,4)),Inputs!$G$82:$K$83,2,0)*HLOOKUP(VALUE(RIGHT(J$35,4)),Inputs!$G$87:$K$88,2,0)))),2)</f>
        <v>0</v>
      </c>
      <c r="K40" s="149">
        <f>ROUND(IF(K$20=1,IF(Inputs!$G$85="Tag",Timing!K$33*Inputs!$G$88*Inputs!$G$83,IF(Inputs!$G$85="Monat",Inputs!$G$88*Inputs!$G$83,Inputs!$G$88/Months_in_year*Inputs!$G$83)),IF(Inputs!$G$85="Tag",Timing!K$33*HLOOKUP(VALUE(RIGHT(K$35,4)),Inputs!$G$82:$K$83,2,0)*HLOOKUP(VALUE(RIGHT(K$35,4)),Inputs!$G$87:$K$88,2,0),IF(Inputs!$G$85="Monat",HLOOKUP(VALUE(RIGHT(K$35,4)),Inputs!$G$82:$K$83,2,0)*HLOOKUP(VALUE(RIGHT(K$35,4)),Inputs!$G$87:$K$88,2,0)*Months_in_year,HLOOKUP(VALUE(RIGHT(K$35,4)),Inputs!$G$82:$K$83,2,0)*HLOOKUP(VALUE(RIGHT(K$35,4)),Inputs!$G$87:$K$88,2,0)))),2)</f>
        <v>0</v>
      </c>
      <c r="L40" s="149">
        <f>ROUND(IF(L$20=1,IF(Inputs!$G$85="Tag",Timing!L$33*Inputs!$G$88*Inputs!$G$83,IF(Inputs!$G$85="Monat",Inputs!$G$88*Inputs!$G$83,Inputs!$G$88/Months_in_year*Inputs!$G$83)),IF(Inputs!$G$85="Tag",Timing!L$33*HLOOKUP(VALUE(RIGHT(L$35,4)),Inputs!$G$82:$K$83,2,0)*HLOOKUP(VALUE(RIGHT(L$35,4)),Inputs!$G$87:$K$88,2,0),IF(Inputs!$G$85="Monat",HLOOKUP(VALUE(RIGHT(L$35,4)),Inputs!$G$82:$K$83,2,0)*HLOOKUP(VALUE(RIGHT(L$35,4)),Inputs!$G$87:$K$88,2,0)*Months_in_year,HLOOKUP(VALUE(RIGHT(L$35,4)),Inputs!$G$82:$K$83,2,0)*HLOOKUP(VALUE(RIGHT(L$35,4)),Inputs!$G$87:$K$88,2,0)))),2)</f>
        <v>0</v>
      </c>
      <c r="M40" s="149">
        <f>ROUND(IF(M$20=1,IF(Inputs!$G$85="Tag",Timing!M$33*Inputs!$G$88*Inputs!$G$83,IF(Inputs!$G$85="Monat",Inputs!$G$88*Inputs!$G$83,Inputs!$G$88/Months_in_year*Inputs!$G$83)),IF(Inputs!$G$85="Tag",Timing!M$33*HLOOKUP(VALUE(RIGHT(M$35,4)),Inputs!$G$82:$K$83,2,0)*HLOOKUP(VALUE(RIGHT(M$35,4)),Inputs!$G$87:$K$88,2,0),IF(Inputs!$G$85="Monat",HLOOKUP(VALUE(RIGHT(M$35,4)),Inputs!$G$82:$K$83,2,0)*HLOOKUP(VALUE(RIGHT(M$35,4)),Inputs!$G$87:$K$88,2,0)*Months_in_year,HLOOKUP(VALUE(RIGHT(M$35,4)),Inputs!$G$82:$K$83,2,0)*HLOOKUP(VALUE(RIGHT(M$35,4)),Inputs!$G$87:$K$88,2,0)))),2)</f>
        <v>0</v>
      </c>
      <c r="N40" s="149">
        <f>ROUND(IF(N$20=1,IF(Inputs!$G$85="Tag",Timing!N$33*Inputs!$G$88*Inputs!$G$83,IF(Inputs!$G$85="Monat",Inputs!$G$88*Inputs!$G$83,Inputs!$G$88/Months_in_year*Inputs!$G$83)),IF(Inputs!$G$85="Tag",Timing!N$33*HLOOKUP(VALUE(RIGHT(N$35,4)),Inputs!$G$82:$K$83,2,0)*HLOOKUP(VALUE(RIGHT(N$35,4)),Inputs!$G$87:$K$88,2,0),IF(Inputs!$G$85="Monat",HLOOKUP(VALUE(RIGHT(N$35,4)),Inputs!$G$82:$K$83,2,0)*HLOOKUP(VALUE(RIGHT(N$35,4)),Inputs!$G$87:$K$88,2,0)*Months_in_year,HLOOKUP(VALUE(RIGHT(N$35,4)),Inputs!$G$82:$K$83,2,0)*HLOOKUP(VALUE(RIGHT(N$35,4)),Inputs!$G$87:$K$88,2,0)))),2)</f>
        <v>0</v>
      </c>
      <c r="O40" s="149">
        <f>ROUND(IF(O$20=1,IF(Inputs!$G$85="Tag",Timing!O$33*Inputs!$G$88*Inputs!$G$83,IF(Inputs!$G$85="Monat",Inputs!$G$88*Inputs!$G$83,Inputs!$G$88/Months_in_year*Inputs!$G$83)),IF(Inputs!$G$85="Tag",Timing!O$33*HLOOKUP(VALUE(RIGHT(O$35,4)),Inputs!$G$82:$K$83,2,0)*HLOOKUP(VALUE(RIGHT(O$35,4)),Inputs!$G$87:$K$88,2,0),IF(Inputs!$G$85="Monat",HLOOKUP(VALUE(RIGHT(O$35,4)),Inputs!$G$82:$K$83,2,0)*HLOOKUP(VALUE(RIGHT(O$35,4)),Inputs!$G$87:$K$88,2,0)*Months_in_year,HLOOKUP(VALUE(RIGHT(O$35,4)),Inputs!$G$82:$K$83,2,0)*HLOOKUP(VALUE(RIGHT(O$35,4)),Inputs!$G$87:$K$88,2,0)))),2)</f>
        <v>0</v>
      </c>
      <c r="P40" s="149">
        <f>ROUND(IF(P$20=1,IF(Inputs!$G$85="Tag",Timing!P$33*Inputs!$G$88*Inputs!$G$83,IF(Inputs!$G$85="Monat",Inputs!$G$88*Inputs!$G$83,Inputs!$G$88/Months_in_year*Inputs!$G$83)),IF(Inputs!$G$85="Tag",Timing!P$33*HLOOKUP(VALUE(RIGHT(P$35,4)),Inputs!$G$82:$K$83,2,0)*HLOOKUP(VALUE(RIGHT(P$35,4)),Inputs!$G$87:$K$88,2,0),IF(Inputs!$G$85="Monat",HLOOKUP(VALUE(RIGHT(P$35,4)),Inputs!$G$82:$K$83,2,0)*HLOOKUP(VALUE(RIGHT(P$35,4)),Inputs!$G$87:$K$88,2,0)*Months_in_year,HLOOKUP(VALUE(RIGHT(P$35,4)),Inputs!$G$82:$K$83,2,0)*HLOOKUP(VALUE(RIGHT(P$35,4)),Inputs!$G$87:$K$88,2,0)))),2)</f>
        <v>0</v>
      </c>
      <c r="Q40" s="149">
        <f>ROUND(IF(Q$20=1,IF(Inputs!$G$85="Tag",Timing!Q$33*Inputs!$G$88*Inputs!$G$83,IF(Inputs!$G$85="Monat",Inputs!$G$88*Inputs!$G$83,Inputs!$G$88/Months_in_year*Inputs!$G$83)),IF(Inputs!$G$85="Tag",Timing!Q$33*HLOOKUP(VALUE(RIGHT(Q$35,4)),Inputs!$G$82:$K$83,2,0)*HLOOKUP(VALUE(RIGHT(Q$35,4)),Inputs!$G$87:$K$88,2,0),IF(Inputs!$G$85="Monat",HLOOKUP(VALUE(RIGHT(Q$35,4)),Inputs!$G$82:$K$83,2,0)*HLOOKUP(VALUE(RIGHT(Q$35,4)),Inputs!$G$87:$K$88,2,0)*Months_in_year,HLOOKUP(VALUE(RIGHT(Q$35,4)),Inputs!$G$82:$K$83,2,0)*HLOOKUP(VALUE(RIGHT(Q$35,4)),Inputs!$G$87:$K$88,2,0)))),2)</f>
        <v>0</v>
      </c>
      <c r="R40" s="149">
        <f>ROUND(IF(R$20=1,IF(Inputs!$G$85="Tag",Timing!R$33*Inputs!$G$88*Inputs!$G$83,IF(Inputs!$G$85="Monat",Inputs!$G$88*Inputs!$G$83,Inputs!$G$88/Months_in_year*Inputs!$G$83)),IF(Inputs!$G$85="Tag",Timing!R$33*HLOOKUP(VALUE(RIGHT(R$35,4)),Inputs!$G$82:$K$83,2,0)*HLOOKUP(VALUE(RIGHT(R$35,4)),Inputs!$G$87:$K$88,2,0),IF(Inputs!$G$85="Monat",HLOOKUP(VALUE(RIGHT(R$35,4)),Inputs!$G$82:$K$83,2,0)*HLOOKUP(VALUE(RIGHT(R$35,4)),Inputs!$G$87:$K$88,2,0)*Months_in_year,HLOOKUP(VALUE(RIGHT(R$35,4)),Inputs!$G$82:$K$83,2,0)*HLOOKUP(VALUE(RIGHT(R$35,4)),Inputs!$G$87:$K$88,2,0)))),2)</f>
        <v>0</v>
      </c>
      <c r="S40" s="149">
        <f>ROUND(IF(S$20=1,IF(Inputs!$G$85="Tag",Timing!S$33*Inputs!$G$88*Inputs!$G$83,IF(Inputs!$G$85="Monat",Inputs!$G$88*Inputs!$G$83,Inputs!$G$88/Months_in_year*Inputs!$G$83)),IF(Inputs!$G$85="Tag",Timing!S$33*HLOOKUP(VALUE(RIGHT(S$35,4)),Inputs!$G$82:$K$83,2,0)*HLOOKUP(VALUE(RIGHT(S$35,4)),Inputs!$G$87:$K$88,2,0),IF(Inputs!$G$85="Monat",HLOOKUP(VALUE(RIGHT(S$35,4)),Inputs!$G$82:$K$83,2,0)*HLOOKUP(VALUE(RIGHT(S$35,4)),Inputs!$G$87:$K$88,2,0)*Months_in_year,HLOOKUP(VALUE(RIGHT(S$35,4)),Inputs!$G$82:$K$83,2,0)*HLOOKUP(VALUE(RIGHT(S$35,4)),Inputs!$G$87:$K$88,2,0)))),2)</f>
        <v>0</v>
      </c>
      <c r="T40" s="149">
        <f>ROUND(IF(T$20=1,IF(Inputs!$G$85="Tag",Timing!T$33*Inputs!$G$88*Inputs!$G$83,IF(Inputs!$G$85="Monat",Inputs!$G$88*Inputs!$G$83,Inputs!$G$88/Months_in_year*Inputs!$G$83)),IF(Inputs!$G$85="Tag",Timing!T$33*HLOOKUP(VALUE(RIGHT(T$35,4)),Inputs!$G$82:$K$83,2,0)*HLOOKUP(VALUE(RIGHT(T$35,4)),Inputs!$G$87:$K$88,2,0),IF(Inputs!$G$85="Monat",HLOOKUP(VALUE(RIGHT(T$35,4)),Inputs!$G$82:$K$83,2,0)*HLOOKUP(VALUE(RIGHT(T$35,4)),Inputs!$G$87:$K$88,2,0)*Months_in_year,HLOOKUP(VALUE(RIGHT(T$35,4)),Inputs!$G$82:$K$83,2,0)*HLOOKUP(VALUE(RIGHT(T$35,4)),Inputs!$G$87:$K$88,2,0)))),2)</f>
        <v>0</v>
      </c>
      <c r="U40" s="150">
        <f>ROUND(IF(U$20=1,IF(Inputs!$G$85="Tag",Timing!U$33*Inputs!$G$88*Inputs!$G$83,IF(Inputs!$G$85="Monat",Inputs!$G$88*Inputs!$G$83,Inputs!$G$88/Months_in_year*Inputs!$G$83)),IF(Inputs!$G$85="Tag",Timing!U$33*HLOOKUP(VALUE(RIGHT(U$35,4)),Inputs!$G$82:$K$83,2,0)*HLOOKUP(VALUE(RIGHT(U$35,4)),Inputs!$G$87:$K$88,2,0),IF(Inputs!$G$85="Monat",HLOOKUP(VALUE(RIGHT(U$35,4)),Inputs!$G$82:$K$83,2,0)*HLOOKUP(VALUE(RIGHT(U$35,4)),Inputs!$G$87:$K$88,2,0)*Months_in_year,HLOOKUP(VALUE(RIGHT(U$35,4)),Inputs!$G$82:$K$83,2,0)*HLOOKUP(VALUE(RIGHT(U$35,4)),Inputs!$G$87:$K$88,2,0)))),2)</f>
        <v>0</v>
      </c>
      <c r="V40" s="150">
        <f>ROUND(IF(V$20=1,IF(Inputs!$G$85="Tag",Timing!V$33*Inputs!$G$88*Inputs!$G$83,IF(Inputs!$G$85="Monat",Inputs!$G$88*Inputs!$G$83,Inputs!$G$88/Months_in_year*Inputs!$G$83)),IF(Inputs!$G$85="Tag",Timing!V$33*HLOOKUP(VALUE(RIGHT(V$35,4)),Inputs!$G$82:$K$83,2,0)*HLOOKUP(VALUE(RIGHT(V$35,4)),Inputs!$G$87:$K$88,2,0),IF(Inputs!$G$85="Monat",HLOOKUP(VALUE(RIGHT(V$35,4)),Inputs!$G$82:$K$83,2,0)*HLOOKUP(VALUE(RIGHT(V$35,4)),Inputs!$G$87:$K$88,2,0)*Months_in_year,HLOOKUP(VALUE(RIGHT(V$35,4)),Inputs!$G$82:$K$83,2,0)*HLOOKUP(VALUE(RIGHT(V$35,4)),Inputs!$G$87:$K$88,2,0)))),2)</f>
        <v>0</v>
      </c>
      <c r="W40" s="150">
        <f>ROUND(IF(W$20=1,IF(Inputs!$G$85="Tag",Timing!W$33*Inputs!$G$88*Inputs!$G$83,IF(Inputs!$G$85="Monat",Inputs!$G$88*Inputs!$G$83,Inputs!$G$88/Months_in_year*Inputs!$G$83)),IF(Inputs!$G$85="Tag",Timing!W$33*HLOOKUP(VALUE(RIGHT(W$35,4)),Inputs!$G$82:$K$83,2,0)*HLOOKUP(VALUE(RIGHT(W$35,4)),Inputs!$G$87:$K$88,2,0),IF(Inputs!$G$85="Monat",HLOOKUP(VALUE(RIGHT(W$35,4)),Inputs!$G$82:$K$83,2,0)*HLOOKUP(VALUE(RIGHT(W$35,4)),Inputs!$G$87:$K$88,2,0)*Months_in_year,HLOOKUP(VALUE(RIGHT(W$35,4)),Inputs!$G$82:$K$83,2,0)*HLOOKUP(VALUE(RIGHT(W$35,4)),Inputs!$G$87:$K$88,2,0)))),2)</f>
        <v>0</v>
      </c>
      <c r="X40" s="150">
        <f>ROUND(IF(X$20=1,IF(Inputs!$G$85="Tag",Timing!X$33*Inputs!$G$88*Inputs!$G$83,IF(Inputs!$G$85="Monat",Inputs!$G$88*Inputs!$G$83,Inputs!$G$88/Months_in_year*Inputs!$G$83)),IF(Inputs!$G$85="Tag",Timing!X$33*HLOOKUP(VALUE(RIGHT(X$35,4)),Inputs!$G$82:$K$83,2,0)*HLOOKUP(VALUE(RIGHT(X$35,4)),Inputs!$G$87:$K$88,2,0),IF(Inputs!$G$85="Monat",HLOOKUP(VALUE(RIGHT(X$35,4)),Inputs!$G$82:$K$83,2,0)*HLOOKUP(VALUE(RIGHT(X$35,4)),Inputs!$G$87:$K$88,2,0)*Months_in_year,HLOOKUP(VALUE(RIGHT(X$35,4)),Inputs!$G$82:$K$83,2,0)*HLOOKUP(VALUE(RIGHT(X$35,4)),Inputs!$G$87:$K$88,2,0)))),2)</f>
        <v>0</v>
      </c>
    </row>
    <row r="41" spans="1:24" x14ac:dyDescent="0.25">
      <c r="D41" s="123">
        <f>Inputs!C90</f>
        <v>0</v>
      </c>
      <c r="F41" s="122" t="s">
        <v>17</v>
      </c>
      <c r="I41" s="149">
        <f>ROUND(IF(I$20=1,IF(Inputs!$G$95="Tag",Timing!I$33*Inputs!$G$98*Inputs!$G$93,IF(Inputs!$G$95="Monat",Inputs!$G$98*Inputs!$G$93,Inputs!$G$98/Months_in_year*Inputs!$G$93)),IF(Inputs!$G$95="Tag",Timing!I$33*HLOOKUP(VALUE(RIGHT(I$35,4)),Inputs!$G$92:$K$93,2,0)*HLOOKUP(VALUE(RIGHT(I$35,4)),Inputs!$G$97:$K$98,2,0),IF(Inputs!$G$95="Monat",HLOOKUP(VALUE(RIGHT(I$35,4)),Inputs!$G$92:$K$93,2,0)*HLOOKUP(VALUE(RIGHT(I$35,4)),Inputs!$G$97:$K$98,2,0)*Months_in_year,HLOOKUP(VALUE(RIGHT(I$35,4)),Inputs!$G$92:$K$93,2,0)*HLOOKUP(VALUE(RIGHT(I$35,4)),Inputs!$G$97:$K$98,2,0)))),2)</f>
        <v>0</v>
      </c>
      <c r="J41" s="149">
        <f>ROUND(IF(J$20=1,IF(Inputs!$G$95="Tag",Timing!J$33*Inputs!$G$98*Inputs!$G$93,IF(Inputs!$G$95="Monat",Inputs!$G$98*Inputs!$G$93,Inputs!$G$98/Months_in_year*Inputs!$G$93)),IF(Inputs!$G$95="Tag",Timing!J$33*HLOOKUP(VALUE(RIGHT(J$35,4)),Inputs!$G$92:$K$93,2,0)*HLOOKUP(VALUE(RIGHT(J$35,4)),Inputs!$G$97:$K$98,2,0),IF(Inputs!$G$95="Monat",HLOOKUP(VALUE(RIGHT(J$35,4)),Inputs!$G$92:$K$93,2,0)*HLOOKUP(VALUE(RIGHT(J$35,4)),Inputs!$G$97:$K$98,2,0)*Months_in_year,HLOOKUP(VALUE(RIGHT(J$35,4)),Inputs!$G$92:$K$93,2,0)*HLOOKUP(VALUE(RIGHT(J$35,4)),Inputs!$G$97:$K$98,2,0)))),2)</f>
        <v>0</v>
      </c>
      <c r="K41" s="149">
        <f>ROUND(IF(K$20=1,IF(Inputs!$G$95="Tag",Timing!K$33*Inputs!$G$98*Inputs!$G$93,IF(Inputs!$G$95="Monat",Inputs!$G$98*Inputs!$G$93,Inputs!$G$98/Months_in_year*Inputs!$G$93)),IF(Inputs!$G$95="Tag",Timing!K$33*HLOOKUP(VALUE(RIGHT(K$35,4)),Inputs!$G$92:$K$93,2,0)*HLOOKUP(VALUE(RIGHT(K$35,4)),Inputs!$G$97:$K$98,2,0),IF(Inputs!$G$95="Monat",HLOOKUP(VALUE(RIGHT(K$35,4)),Inputs!$G$92:$K$93,2,0)*HLOOKUP(VALUE(RIGHT(K$35,4)),Inputs!$G$97:$K$98,2,0)*Months_in_year,HLOOKUP(VALUE(RIGHT(K$35,4)),Inputs!$G$92:$K$93,2,0)*HLOOKUP(VALUE(RIGHT(K$35,4)),Inputs!$G$97:$K$98,2,0)))),2)</f>
        <v>0</v>
      </c>
      <c r="L41" s="149">
        <f>ROUND(IF(L$20=1,IF(Inputs!$G$95="Tag",Timing!L$33*Inputs!$G$98*Inputs!$G$93,IF(Inputs!$G$95="Monat",Inputs!$G$98*Inputs!$G$93,Inputs!$G$98/Months_in_year*Inputs!$G$93)),IF(Inputs!$G$95="Tag",Timing!L$33*HLOOKUP(VALUE(RIGHT(L$35,4)),Inputs!$G$92:$K$93,2,0)*HLOOKUP(VALUE(RIGHT(L$35,4)),Inputs!$G$97:$K$98,2,0),IF(Inputs!$G$95="Monat",HLOOKUP(VALUE(RIGHT(L$35,4)),Inputs!$G$92:$K$93,2,0)*HLOOKUP(VALUE(RIGHT(L$35,4)),Inputs!$G$97:$K$98,2,0)*Months_in_year,HLOOKUP(VALUE(RIGHT(L$35,4)),Inputs!$G$92:$K$93,2,0)*HLOOKUP(VALUE(RIGHT(L$35,4)),Inputs!$G$97:$K$98,2,0)))),2)</f>
        <v>0</v>
      </c>
      <c r="M41" s="149">
        <f>ROUND(IF(M$20=1,IF(Inputs!$G$95="Tag",Timing!M$33*Inputs!$G$98*Inputs!$G$93,IF(Inputs!$G$95="Monat",Inputs!$G$98*Inputs!$G$93,Inputs!$G$98/Months_in_year*Inputs!$G$93)),IF(Inputs!$G$95="Tag",Timing!M$33*HLOOKUP(VALUE(RIGHT(M$35,4)),Inputs!$G$92:$K$93,2,0)*HLOOKUP(VALUE(RIGHT(M$35,4)),Inputs!$G$97:$K$98,2,0),IF(Inputs!$G$95="Monat",HLOOKUP(VALUE(RIGHT(M$35,4)),Inputs!$G$92:$K$93,2,0)*HLOOKUP(VALUE(RIGHT(M$35,4)),Inputs!$G$97:$K$98,2,0)*Months_in_year,HLOOKUP(VALUE(RIGHT(M$35,4)),Inputs!$G$92:$K$93,2,0)*HLOOKUP(VALUE(RIGHT(M$35,4)),Inputs!$G$97:$K$98,2,0)))),2)</f>
        <v>0</v>
      </c>
      <c r="N41" s="149">
        <f>ROUND(IF(N$20=1,IF(Inputs!$G$95="Tag",Timing!N$33*Inputs!$G$98*Inputs!$G$93,IF(Inputs!$G$95="Monat",Inputs!$G$98*Inputs!$G$93,Inputs!$G$98/Months_in_year*Inputs!$G$93)),IF(Inputs!$G$95="Tag",Timing!N$33*HLOOKUP(VALUE(RIGHT(N$35,4)),Inputs!$G$92:$K$93,2,0)*HLOOKUP(VALUE(RIGHT(N$35,4)),Inputs!$G$97:$K$98,2,0),IF(Inputs!$G$95="Monat",HLOOKUP(VALUE(RIGHT(N$35,4)),Inputs!$G$92:$K$93,2,0)*HLOOKUP(VALUE(RIGHT(N$35,4)),Inputs!$G$97:$K$98,2,0)*Months_in_year,HLOOKUP(VALUE(RIGHT(N$35,4)),Inputs!$G$92:$K$93,2,0)*HLOOKUP(VALUE(RIGHT(N$35,4)),Inputs!$G$97:$K$98,2,0)))),2)</f>
        <v>0</v>
      </c>
      <c r="O41" s="149">
        <f>ROUND(IF(O$20=1,IF(Inputs!$G$95="Tag",Timing!O$33*Inputs!$G$98*Inputs!$G$93,IF(Inputs!$G$95="Monat",Inputs!$G$98*Inputs!$G$93,Inputs!$G$98/Months_in_year*Inputs!$G$93)),IF(Inputs!$G$95="Tag",Timing!O$33*HLOOKUP(VALUE(RIGHT(O$35,4)),Inputs!$G$92:$K$93,2,0)*HLOOKUP(VALUE(RIGHT(O$35,4)),Inputs!$G$97:$K$98,2,0),IF(Inputs!$G$95="Monat",HLOOKUP(VALUE(RIGHT(O$35,4)),Inputs!$G$92:$K$93,2,0)*HLOOKUP(VALUE(RIGHT(O$35,4)),Inputs!$G$97:$K$98,2,0)*Months_in_year,HLOOKUP(VALUE(RIGHT(O$35,4)),Inputs!$G$92:$K$93,2,0)*HLOOKUP(VALUE(RIGHT(O$35,4)),Inputs!$G$97:$K$98,2,0)))),2)</f>
        <v>0</v>
      </c>
      <c r="P41" s="149">
        <f>ROUND(IF(P$20=1,IF(Inputs!$G$95="Tag",Timing!P$33*Inputs!$G$98*Inputs!$G$93,IF(Inputs!$G$95="Monat",Inputs!$G$98*Inputs!$G$93,Inputs!$G$98/Months_in_year*Inputs!$G$93)),IF(Inputs!$G$95="Tag",Timing!P$33*HLOOKUP(VALUE(RIGHT(P$35,4)),Inputs!$G$92:$K$93,2,0)*HLOOKUP(VALUE(RIGHT(P$35,4)),Inputs!$G$97:$K$98,2,0),IF(Inputs!$G$95="Monat",HLOOKUP(VALUE(RIGHT(P$35,4)),Inputs!$G$92:$K$93,2,0)*HLOOKUP(VALUE(RIGHT(P$35,4)),Inputs!$G$97:$K$98,2,0)*Months_in_year,HLOOKUP(VALUE(RIGHT(P$35,4)),Inputs!$G$92:$K$93,2,0)*HLOOKUP(VALUE(RIGHT(P$35,4)),Inputs!$G$97:$K$98,2,0)))),2)</f>
        <v>0</v>
      </c>
      <c r="Q41" s="149">
        <f>ROUND(IF(Q$20=1,IF(Inputs!$G$95="Tag",Timing!Q$33*Inputs!$G$98*Inputs!$G$93,IF(Inputs!$G$95="Monat",Inputs!$G$98*Inputs!$G$93,Inputs!$G$98/Months_in_year*Inputs!$G$93)),IF(Inputs!$G$95="Tag",Timing!Q$33*HLOOKUP(VALUE(RIGHT(Q$35,4)),Inputs!$G$92:$K$93,2,0)*HLOOKUP(VALUE(RIGHT(Q$35,4)),Inputs!$G$97:$K$98,2,0),IF(Inputs!$G$95="Monat",HLOOKUP(VALUE(RIGHT(Q$35,4)),Inputs!$G$92:$K$93,2,0)*HLOOKUP(VALUE(RIGHT(Q$35,4)),Inputs!$G$97:$K$98,2,0)*Months_in_year,HLOOKUP(VALUE(RIGHT(Q$35,4)),Inputs!$G$92:$K$93,2,0)*HLOOKUP(VALUE(RIGHT(Q$35,4)),Inputs!$G$97:$K$98,2,0)))),2)</f>
        <v>0</v>
      </c>
      <c r="R41" s="149">
        <f>ROUND(IF(R$20=1,IF(Inputs!$G$95="Tag",Timing!R$33*Inputs!$G$98*Inputs!$G$93,IF(Inputs!$G$95="Monat",Inputs!$G$98*Inputs!$G$93,Inputs!$G$98/Months_in_year*Inputs!$G$93)),IF(Inputs!$G$95="Tag",Timing!R$33*HLOOKUP(VALUE(RIGHT(R$35,4)),Inputs!$G$92:$K$93,2,0)*HLOOKUP(VALUE(RIGHT(R$35,4)),Inputs!$G$97:$K$98,2,0),IF(Inputs!$G$95="Monat",HLOOKUP(VALUE(RIGHT(R$35,4)),Inputs!$G$92:$K$93,2,0)*HLOOKUP(VALUE(RIGHT(R$35,4)),Inputs!$G$97:$K$98,2,0)*Months_in_year,HLOOKUP(VALUE(RIGHT(R$35,4)),Inputs!$G$92:$K$93,2,0)*HLOOKUP(VALUE(RIGHT(R$35,4)),Inputs!$G$97:$K$98,2,0)))),2)</f>
        <v>0</v>
      </c>
      <c r="S41" s="149">
        <f>ROUND(IF(S$20=1,IF(Inputs!$G$95="Tag",Timing!S$33*Inputs!$G$98*Inputs!$G$93,IF(Inputs!$G$95="Monat",Inputs!$G$98*Inputs!$G$93,Inputs!$G$98/Months_in_year*Inputs!$G$93)),IF(Inputs!$G$95="Tag",Timing!S$33*HLOOKUP(VALUE(RIGHT(S$35,4)),Inputs!$G$92:$K$93,2,0)*HLOOKUP(VALUE(RIGHT(S$35,4)),Inputs!$G$97:$K$98,2,0),IF(Inputs!$G$95="Monat",HLOOKUP(VALUE(RIGHT(S$35,4)),Inputs!$G$92:$K$93,2,0)*HLOOKUP(VALUE(RIGHT(S$35,4)),Inputs!$G$97:$K$98,2,0)*Months_in_year,HLOOKUP(VALUE(RIGHT(S$35,4)),Inputs!$G$92:$K$93,2,0)*HLOOKUP(VALUE(RIGHT(S$35,4)),Inputs!$G$97:$K$98,2,0)))),2)</f>
        <v>0</v>
      </c>
      <c r="T41" s="149">
        <f>ROUND(IF(T$20=1,IF(Inputs!$G$95="Tag",Timing!T$33*Inputs!$G$98*Inputs!$G$93,IF(Inputs!$G$95="Monat",Inputs!$G$98*Inputs!$G$93,Inputs!$G$98/Months_in_year*Inputs!$G$93)),IF(Inputs!$G$95="Tag",Timing!T$33*HLOOKUP(VALUE(RIGHT(T$35,4)),Inputs!$G$92:$K$93,2,0)*HLOOKUP(VALUE(RIGHT(T$35,4)),Inputs!$G$97:$K$98,2,0),IF(Inputs!$G$95="Monat",HLOOKUP(VALUE(RIGHT(T$35,4)),Inputs!$G$92:$K$93,2,0)*HLOOKUP(VALUE(RIGHT(T$35,4)),Inputs!$G$97:$K$98,2,0)*Months_in_year,HLOOKUP(VALUE(RIGHT(T$35,4)),Inputs!$G$92:$K$93,2,0)*HLOOKUP(VALUE(RIGHT(T$35,4)),Inputs!$G$97:$K$98,2,0)))),2)</f>
        <v>0</v>
      </c>
      <c r="U41" s="150">
        <f>ROUND(IF(U$20=1,IF(Inputs!$G$95="Tag",Timing!U$33*Inputs!$G$98*Inputs!$G$93,IF(Inputs!$G$95="Monat",Inputs!$G$98*Inputs!$G$93,Inputs!$G$98/Months_in_year*Inputs!$G$93)),IF(Inputs!$G$95="Tag",Timing!U$33*HLOOKUP(VALUE(RIGHT(U$35,4)),Inputs!$G$92:$K$93,2,0)*HLOOKUP(VALUE(RIGHT(U$35,4)),Inputs!$G$97:$K$98,2,0),IF(Inputs!$G$95="Monat",HLOOKUP(VALUE(RIGHT(U$35,4)),Inputs!$G$92:$K$93,2,0)*HLOOKUP(VALUE(RIGHT(U$35,4)),Inputs!$G$97:$K$98,2,0)*Months_in_year,HLOOKUP(VALUE(RIGHT(U$35,4)),Inputs!$G$92:$K$93,2,0)*HLOOKUP(VALUE(RIGHT(U$35,4)),Inputs!$G$97:$K$98,2,0)))),2)</f>
        <v>0</v>
      </c>
      <c r="V41" s="150">
        <f>ROUND(IF(V$20=1,IF(Inputs!$G$95="Tag",Timing!V$33*Inputs!$G$98*Inputs!$G$93,IF(Inputs!$G$95="Monat",Inputs!$G$98*Inputs!$G$93,Inputs!$G$98/Months_in_year*Inputs!$G$93)),IF(Inputs!$G$95="Tag",Timing!V$33*HLOOKUP(VALUE(RIGHT(V$35,4)),Inputs!$G$92:$K$93,2,0)*HLOOKUP(VALUE(RIGHT(V$35,4)),Inputs!$G$97:$K$98,2,0),IF(Inputs!$G$95="Monat",HLOOKUP(VALUE(RIGHT(V$35,4)),Inputs!$G$92:$K$93,2,0)*HLOOKUP(VALUE(RIGHT(V$35,4)),Inputs!$G$97:$K$98,2,0)*Months_in_year,HLOOKUP(VALUE(RIGHT(V$35,4)),Inputs!$G$92:$K$93,2,0)*HLOOKUP(VALUE(RIGHT(V$35,4)),Inputs!$G$97:$K$98,2,0)))),2)</f>
        <v>0</v>
      </c>
      <c r="W41" s="150">
        <f>ROUND(IF(W$20=1,IF(Inputs!$G$95="Tag",Timing!W$33*Inputs!$G$98*Inputs!$G$93,IF(Inputs!$G$95="Monat",Inputs!$G$98*Inputs!$G$93,Inputs!$G$98/Months_in_year*Inputs!$G$93)),IF(Inputs!$G$95="Tag",Timing!W$33*HLOOKUP(VALUE(RIGHT(W$35,4)),Inputs!$G$92:$K$93,2,0)*HLOOKUP(VALUE(RIGHT(W$35,4)),Inputs!$G$97:$K$98,2,0),IF(Inputs!$G$95="Monat",HLOOKUP(VALUE(RIGHT(W$35,4)),Inputs!$G$92:$K$93,2,0)*HLOOKUP(VALUE(RIGHT(W$35,4)),Inputs!$G$97:$K$98,2,0)*Months_in_year,HLOOKUP(VALUE(RIGHT(W$35,4)),Inputs!$G$92:$K$93,2,0)*HLOOKUP(VALUE(RIGHT(W$35,4)),Inputs!$G$97:$K$98,2,0)))),2)</f>
        <v>0</v>
      </c>
      <c r="X41" s="150">
        <f>ROUND(IF(X$20=1,IF(Inputs!$G$95="Tag",Timing!X$33*Inputs!$G$98*Inputs!$G$93,IF(Inputs!$G$95="Monat",Inputs!$G$98*Inputs!$G$93,Inputs!$G$98/Months_in_year*Inputs!$G$93)),IF(Inputs!$G$95="Tag",Timing!X$33*HLOOKUP(VALUE(RIGHT(X$35,4)),Inputs!$G$92:$K$93,2,0)*HLOOKUP(VALUE(RIGHT(X$35,4)),Inputs!$G$97:$K$98,2,0),IF(Inputs!$G$95="Monat",HLOOKUP(VALUE(RIGHT(X$35,4)),Inputs!$G$92:$K$93,2,0)*HLOOKUP(VALUE(RIGHT(X$35,4)),Inputs!$G$97:$K$98,2,0)*Months_in_year,HLOOKUP(VALUE(RIGHT(X$35,4)),Inputs!$G$92:$K$93,2,0)*HLOOKUP(VALUE(RIGHT(X$35,4)),Inputs!$G$97:$K$98,2,0)))),2)</f>
        <v>0</v>
      </c>
    </row>
    <row r="42" spans="1:24" x14ac:dyDescent="0.25">
      <c r="D42" s="123">
        <f>Inputs!C100</f>
        <v>0</v>
      </c>
      <c r="F42" s="122" t="s">
        <v>17</v>
      </c>
      <c r="I42" s="149">
        <f>ROUND(IF(I$20=1,IF(Inputs!$G$105="Tag",Timing!I$33*Inputs!$G$108*Inputs!$G$103,IF(Inputs!$G$105="Monat",Inputs!$G$108*Inputs!$G$103,Inputs!$G$108/Months_in_year*Inputs!$G$103)),IF(Inputs!$G$105="Tag",Timing!I$33*HLOOKUP(VALUE(RIGHT(I$35,4)),Inputs!$G$102:$K$103,2,0)*HLOOKUP(VALUE(RIGHT(I$35,4)),Inputs!$G$107:$K$108,2,0),IF(Inputs!$G$105="Monat",HLOOKUP(VALUE(RIGHT(I$35,4)),Inputs!$G$102:$K$103,2,0)*HLOOKUP(VALUE(RIGHT(I$35,4)),Inputs!$G$107:$K$108,2,0)*Months_in_year,HLOOKUP(VALUE(RIGHT(I$35,4)),Inputs!$G$102:$K$103,2,0)*HLOOKUP(VALUE(RIGHT(I$35,4)),Inputs!$G$107:$K$108,2,0)))),2)</f>
        <v>0</v>
      </c>
      <c r="J42" s="149">
        <f>ROUND(IF(J$20=1,IF(Inputs!$G$105="Tag",Timing!J$33*Inputs!$G$108*Inputs!$G$103,IF(Inputs!$G$105="Monat",Inputs!$G$108*Inputs!$G$103,Inputs!$G$108/Months_in_year*Inputs!$G$103)),IF(Inputs!$G$105="Tag",Timing!J$33*HLOOKUP(VALUE(RIGHT(J$35,4)),Inputs!$G$102:$K$103,2,0)*HLOOKUP(VALUE(RIGHT(J$35,4)),Inputs!$G$107:$K$108,2,0),IF(Inputs!$G$105="Monat",HLOOKUP(VALUE(RIGHT(J$35,4)),Inputs!$G$102:$K$103,2,0)*HLOOKUP(VALUE(RIGHT(J$35,4)),Inputs!$G$107:$K$108,2,0)*Months_in_year,HLOOKUP(VALUE(RIGHT(J$35,4)),Inputs!$G$102:$K$103,2,0)*HLOOKUP(VALUE(RIGHT(J$35,4)),Inputs!$G$107:$K$108,2,0)))),2)</f>
        <v>0</v>
      </c>
      <c r="K42" s="149">
        <f>ROUND(IF(K$20=1,IF(Inputs!$G$105="Tag",Timing!K$33*Inputs!$G$108*Inputs!$G$103,IF(Inputs!$G$105="Monat",Inputs!$G$108*Inputs!$G$103,Inputs!$G$108/Months_in_year*Inputs!$G$103)),IF(Inputs!$G$105="Tag",Timing!K$33*HLOOKUP(VALUE(RIGHT(K$35,4)),Inputs!$G$102:$K$103,2,0)*HLOOKUP(VALUE(RIGHT(K$35,4)),Inputs!$G$107:$K$108,2,0),IF(Inputs!$G$105="Monat",HLOOKUP(VALUE(RIGHT(K$35,4)),Inputs!$G$102:$K$103,2,0)*HLOOKUP(VALUE(RIGHT(K$35,4)),Inputs!$G$107:$K$108,2,0)*Months_in_year,HLOOKUP(VALUE(RIGHT(K$35,4)),Inputs!$G$102:$K$103,2,0)*HLOOKUP(VALUE(RIGHT(K$35,4)),Inputs!$G$107:$K$108,2,0)))),2)</f>
        <v>0</v>
      </c>
      <c r="L42" s="149">
        <f>ROUND(IF(L$20=1,IF(Inputs!$G$105="Tag",Timing!L$33*Inputs!$G$108*Inputs!$G$103,IF(Inputs!$G$105="Monat",Inputs!$G$108*Inputs!$G$103,Inputs!$G$108/Months_in_year*Inputs!$G$103)),IF(Inputs!$G$105="Tag",Timing!L$33*HLOOKUP(VALUE(RIGHT(L$35,4)),Inputs!$G$102:$K$103,2,0)*HLOOKUP(VALUE(RIGHT(L$35,4)),Inputs!$G$107:$K$108,2,0),IF(Inputs!$G$105="Monat",HLOOKUP(VALUE(RIGHT(L$35,4)),Inputs!$G$102:$K$103,2,0)*HLOOKUP(VALUE(RIGHT(L$35,4)),Inputs!$G$107:$K$108,2,0)*Months_in_year,HLOOKUP(VALUE(RIGHT(L$35,4)),Inputs!$G$102:$K$103,2,0)*HLOOKUP(VALUE(RIGHT(L$35,4)),Inputs!$G$107:$K$108,2,0)))),2)</f>
        <v>0</v>
      </c>
      <c r="M42" s="149">
        <f>ROUND(IF(M$20=1,IF(Inputs!$G$105="Tag",Timing!M$33*Inputs!$G$108*Inputs!$G$103,IF(Inputs!$G$105="Monat",Inputs!$G$108*Inputs!$G$103,Inputs!$G$108/Months_in_year*Inputs!$G$103)),IF(Inputs!$G$105="Tag",Timing!M$33*HLOOKUP(VALUE(RIGHT(M$35,4)),Inputs!$G$102:$K$103,2,0)*HLOOKUP(VALUE(RIGHT(M$35,4)),Inputs!$G$107:$K$108,2,0),IF(Inputs!$G$105="Monat",HLOOKUP(VALUE(RIGHT(M$35,4)),Inputs!$G$102:$K$103,2,0)*HLOOKUP(VALUE(RIGHT(M$35,4)),Inputs!$G$107:$K$108,2,0)*Months_in_year,HLOOKUP(VALUE(RIGHT(M$35,4)),Inputs!$G$102:$K$103,2,0)*HLOOKUP(VALUE(RIGHT(M$35,4)),Inputs!$G$107:$K$108,2,0)))),2)</f>
        <v>0</v>
      </c>
      <c r="N42" s="149">
        <f>ROUND(IF(N$20=1,IF(Inputs!$G$105="Tag",Timing!N$33*Inputs!$G$108*Inputs!$G$103,IF(Inputs!$G$105="Monat",Inputs!$G$108*Inputs!$G$103,Inputs!$G$108/Months_in_year*Inputs!$G$103)),IF(Inputs!$G$105="Tag",Timing!N$33*HLOOKUP(VALUE(RIGHT(N$35,4)),Inputs!$G$102:$K$103,2,0)*HLOOKUP(VALUE(RIGHT(N$35,4)),Inputs!$G$107:$K$108,2,0),IF(Inputs!$G$105="Monat",HLOOKUP(VALUE(RIGHT(N$35,4)),Inputs!$G$102:$K$103,2,0)*HLOOKUP(VALUE(RIGHT(N$35,4)),Inputs!$G$107:$K$108,2,0)*Months_in_year,HLOOKUP(VALUE(RIGHT(N$35,4)),Inputs!$G$102:$K$103,2,0)*HLOOKUP(VALUE(RIGHT(N$35,4)),Inputs!$G$107:$K$108,2,0)))),2)</f>
        <v>0</v>
      </c>
      <c r="O42" s="149">
        <f>ROUND(IF(O$20=1,IF(Inputs!$G$105="Tag",Timing!O$33*Inputs!$G$108*Inputs!$G$103,IF(Inputs!$G$105="Monat",Inputs!$G$108*Inputs!$G$103,Inputs!$G$108/Months_in_year*Inputs!$G$103)),IF(Inputs!$G$105="Tag",Timing!O$33*HLOOKUP(VALUE(RIGHT(O$35,4)),Inputs!$G$102:$K$103,2,0)*HLOOKUP(VALUE(RIGHT(O$35,4)),Inputs!$G$107:$K$108,2,0),IF(Inputs!$G$105="Monat",HLOOKUP(VALUE(RIGHT(O$35,4)),Inputs!$G$102:$K$103,2,0)*HLOOKUP(VALUE(RIGHT(O$35,4)),Inputs!$G$107:$K$108,2,0)*Months_in_year,HLOOKUP(VALUE(RIGHT(O$35,4)),Inputs!$G$102:$K$103,2,0)*HLOOKUP(VALUE(RIGHT(O$35,4)),Inputs!$G$107:$K$108,2,0)))),2)</f>
        <v>0</v>
      </c>
      <c r="P42" s="149">
        <f>ROUND(IF(P$20=1,IF(Inputs!$G$105="Tag",Timing!P$33*Inputs!$G$108*Inputs!$G$103,IF(Inputs!$G$105="Monat",Inputs!$G$108*Inputs!$G$103,Inputs!$G$108/Months_in_year*Inputs!$G$103)),IF(Inputs!$G$105="Tag",Timing!P$33*HLOOKUP(VALUE(RIGHT(P$35,4)),Inputs!$G$102:$K$103,2,0)*HLOOKUP(VALUE(RIGHT(P$35,4)),Inputs!$G$107:$K$108,2,0),IF(Inputs!$G$105="Monat",HLOOKUP(VALUE(RIGHT(P$35,4)),Inputs!$G$102:$K$103,2,0)*HLOOKUP(VALUE(RIGHT(P$35,4)),Inputs!$G$107:$K$108,2,0)*Months_in_year,HLOOKUP(VALUE(RIGHT(P$35,4)),Inputs!$G$102:$K$103,2,0)*HLOOKUP(VALUE(RIGHT(P$35,4)),Inputs!$G$107:$K$108,2,0)))),2)</f>
        <v>0</v>
      </c>
      <c r="Q42" s="149">
        <f>ROUND(IF(Q$20=1,IF(Inputs!$G$105="Tag",Timing!Q$33*Inputs!$G$108*Inputs!$G$103,IF(Inputs!$G$105="Monat",Inputs!$G$108*Inputs!$G$103,Inputs!$G$108/Months_in_year*Inputs!$G$103)),IF(Inputs!$G$105="Tag",Timing!Q$33*HLOOKUP(VALUE(RIGHT(Q$35,4)),Inputs!$G$102:$K$103,2,0)*HLOOKUP(VALUE(RIGHT(Q$35,4)),Inputs!$G$107:$K$108,2,0),IF(Inputs!$G$105="Monat",HLOOKUP(VALUE(RIGHT(Q$35,4)),Inputs!$G$102:$K$103,2,0)*HLOOKUP(VALUE(RIGHT(Q$35,4)),Inputs!$G$107:$K$108,2,0)*Months_in_year,HLOOKUP(VALUE(RIGHT(Q$35,4)),Inputs!$G$102:$K$103,2,0)*HLOOKUP(VALUE(RIGHT(Q$35,4)),Inputs!$G$107:$K$108,2,0)))),2)</f>
        <v>0</v>
      </c>
      <c r="R42" s="149">
        <f>ROUND(IF(R$20=1,IF(Inputs!$G$105="Tag",Timing!R$33*Inputs!$G$108*Inputs!$G$103,IF(Inputs!$G$105="Monat",Inputs!$G$108*Inputs!$G$103,Inputs!$G$108/Months_in_year*Inputs!$G$103)),IF(Inputs!$G$105="Tag",Timing!R$33*HLOOKUP(VALUE(RIGHT(R$35,4)),Inputs!$G$102:$K$103,2,0)*HLOOKUP(VALUE(RIGHT(R$35,4)),Inputs!$G$107:$K$108,2,0),IF(Inputs!$G$105="Monat",HLOOKUP(VALUE(RIGHT(R$35,4)),Inputs!$G$102:$K$103,2,0)*HLOOKUP(VALUE(RIGHT(R$35,4)),Inputs!$G$107:$K$108,2,0)*Months_in_year,HLOOKUP(VALUE(RIGHT(R$35,4)),Inputs!$G$102:$K$103,2,0)*HLOOKUP(VALUE(RIGHT(R$35,4)),Inputs!$G$107:$K$108,2,0)))),2)</f>
        <v>0</v>
      </c>
      <c r="S42" s="149">
        <f>ROUND(IF(S$20=1,IF(Inputs!$G$105="Tag",Timing!S$33*Inputs!$G$108*Inputs!$G$103,IF(Inputs!$G$105="Monat",Inputs!$G$108*Inputs!$G$103,Inputs!$G$108/Months_in_year*Inputs!$G$103)),IF(Inputs!$G$105="Tag",Timing!S$33*HLOOKUP(VALUE(RIGHT(S$35,4)),Inputs!$G$102:$K$103,2,0)*HLOOKUP(VALUE(RIGHT(S$35,4)),Inputs!$G$107:$K$108,2,0),IF(Inputs!$G$105="Monat",HLOOKUP(VALUE(RIGHT(S$35,4)),Inputs!$G$102:$K$103,2,0)*HLOOKUP(VALUE(RIGHT(S$35,4)),Inputs!$G$107:$K$108,2,0)*Months_in_year,HLOOKUP(VALUE(RIGHT(S$35,4)),Inputs!$G$102:$K$103,2,0)*HLOOKUP(VALUE(RIGHT(S$35,4)),Inputs!$G$107:$K$108,2,0)))),2)</f>
        <v>0</v>
      </c>
      <c r="T42" s="149">
        <f>ROUND(IF(T$20=1,IF(Inputs!$G$105="Tag",Timing!T$33*Inputs!$G$108*Inputs!$G$103,IF(Inputs!$G$105="Monat",Inputs!$G$108*Inputs!$G$103,Inputs!$G$108/Months_in_year*Inputs!$G$103)),IF(Inputs!$G$105="Tag",Timing!T$33*HLOOKUP(VALUE(RIGHT(T$35,4)),Inputs!$G$102:$K$103,2,0)*HLOOKUP(VALUE(RIGHT(T$35,4)),Inputs!$G$107:$K$108,2,0),IF(Inputs!$G$105="Monat",HLOOKUP(VALUE(RIGHT(T$35,4)),Inputs!$G$102:$K$103,2,0)*HLOOKUP(VALUE(RIGHT(T$35,4)),Inputs!$G$107:$K$108,2,0)*Months_in_year,HLOOKUP(VALUE(RIGHT(T$35,4)),Inputs!$G$102:$K$103,2,0)*HLOOKUP(VALUE(RIGHT(T$35,4)),Inputs!$G$107:$K$108,2,0)))),2)</f>
        <v>0</v>
      </c>
      <c r="U42" s="150">
        <f>ROUND(IF(U$20=1,IF(Inputs!$G$105="Tag",Timing!U$33*Inputs!$G$108*Inputs!$G$103,IF(Inputs!$G$105="Monat",Inputs!$G$108*Inputs!$G$103,Inputs!$G$108/Months_in_year*Inputs!$G$103)),IF(Inputs!$G$105="Tag",Timing!U$33*HLOOKUP(VALUE(RIGHT(U$35,4)),Inputs!$G$102:$K$103,2,0)*HLOOKUP(VALUE(RIGHT(U$35,4)),Inputs!$G$107:$K$108,2,0),IF(Inputs!$G$105="Monat",HLOOKUP(VALUE(RIGHT(U$35,4)),Inputs!$G$102:$K$103,2,0)*HLOOKUP(VALUE(RIGHT(U$35,4)),Inputs!$G$107:$K$108,2,0)*Months_in_year,HLOOKUP(VALUE(RIGHT(U$35,4)),Inputs!$G$102:$K$103,2,0)*HLOOKUP(VALUE(RIGHT(U$35,4)),Inputs!$G$107:$K$108,2,0)))),2)</f>
        <v>0</v>
      </c>
      <c r="V42" s="150">
        <f>ROUND(IF(V$20=1,IF(Inputs!$G$105="Tag",Timing!V$33*Inputs!$G$108*Inputs!$G$103,IF(Inputs!$G$105="Monat",Inputs!$G$108*Inputs!$G$103,Inputs!$G$108/Months_in_year*Inputs!$G$103)),IF(Inputs!$G$105="Tag",Timing!V$33*HLOOKUP(VALUE(RIGHT(V$35,4)),Inputs!$G$102:$K$103,2,0)*HLOOKUP(VALUE(RIGHT(V$35,4)),Inputs!$G$107:$K$108,2,0),IF(Inputs!$G$105="Monat",HLOOKUP(VALUE(RIGHT(V$35,4)),Inputs!$G$102:$K$103,2,0)*HLOOKUP(VALUE(RIGHT(V$35,4)),Inputs!$G$107:$K$108,2,0)*Months_in_year,HLOOKUP(VALUE(RIGHT(V$35,4)),Inputs!$G$102:$K$103,2,0)*HLOOKUP(VALUE(RIGHT(V$35,4)),Inputs!$G$107:$K$108,2,0)))),2)</f>
        <v>0</v>
      </c>
      <c r="W42" s="150">
        <f>ROUND(IF(W$20=1,IF(Inputs!$G$105="Tag",Timing!W$33*Inputs!$G$108*Inputs!$G$103,IF(Inputs!$G$105="Monat",Inputs!$G$108*Inputs!$G$103,Inputs!$G$108/Months_in_year*Inputs!$G$103)),IF(Inputs!$G$105="Tag",Timing!W$33*HLOOKUP(VALUE(RIGHT(W$35,4)),Inputs!$G$102:$K$103,2,0)*HLOOKUP(VALUE(RIGHT(W$35,4)),Inputs!$G$107:$K$108,2,0),IF(Inputs!$G$105="Monat",HLOOKUP(VALUE(RIGHT(W$35,4)),Inputs!$G$102:$K$103,2,0)*HLOOKUP(VALUE(RIGHT(W$35,4)),Inputs!$G$107:$K$108,2,0)*Months_in_year,HLOOKUP(VALUE(RIGHT(W$35,4)),Inputs!$G$102:$K$103,2,0)*HLOOKUP(VALUE(RIGHT(W$35,4)),Inputs!$G$107:$K$108,2,0)))),2)</f>
        <v>0</v>
      </c>
      <c r="X42" s="150">
        <f>ROUND(IF(X$20=1,IF(Inputs!$G$105="Tag",Timing!X$33*Inputs!$G$108*Inputs!$G$103,IF(Inputs!$G$105="Monat",Inputs!$G$108*Inputs!$G$103,Inputs!$G$108/Months_in_year*Inputs!$G$103)),IF(Inputs!$G$105="Tag",Timing!X$33*HLOOKUP(VALUE(RIGHT(X$35,4)),Inputs!$G$102:$K$103,2,0)*HLOOKUP(VALUE(RIGHT(X$35,4)),Inputs!$G$107:$K$108,2,0),IF(Inputs!$G$105="Monat",HLOOKUP(VALUE(RIGHT(X$35,4)),Inputs!$G$102:$K$103,2,0)*HLOOKUP(VALUE(RIGHT(X$35,4)),Inputs!$G$107:$K$108,2,0)*Months_in_year,HLOOKUP(VALUE(RIGHT(X$35,4)),Inputs!$G$102:$K$103,2,0)*HLOOKUP(VALUE(RIGHT(X$35,4)),Inputs!$G$107:$K$108,2,0)))),2)</f>
        <v>0</v>
      </c>
    </row>
    <row r="43" spans="1:24" x14ac:dyDescent="0.25">
      <c r="D43" s="123">
        <f>Inputs!C110</f>
        <v>0</v>
      </c>
      <c r="F43" s="122" t="s">
        <v>17</v>
      </c>
      <c r="I43" s="149">
        <f>ROUND(IF(I$20=1,IF(Inputs!$G$115="Tag",Timing!I$33*Inputs!$G$118*Inputs!$G$113,IF(Inputs!$G$115="Monat",Inputs!$G$118*Inputs!$G$113,Inputs!$G$118/Months_in_year*Inputs!$G$113)),IF(Inputs!$G$115="Tag",Timing!I$33*HLOOKUP(VALUE(RIGHT(I$35,4)),Inputs!$G$112:$K$113,2,0)*HLOOKUP(VALUE(RIGHT(I$35,4)),Inputs!$G$117:$K$118,2,0),IF(Inputs!$G$115="Monat",HLOOKUP(VALUE(RIGHT(I$35,4)),Inputs!$G$112:$K$113,2,0)*HLOOKUP(VALUE(RIGHT(I$35,4)),Inputs!$G$117:$K$118,2,0)*Months_in_year,HLOOKUP(VALUE(RIGHT(I$35,4)),Inputs!$G$112:$K$113,2,0)*HLOOKUP(VALUE(RIGHT(I$35,4)),Inputs!$G$117:$K$118,2,0)))),2)</f>
        <v>0</v>
      </c>
      <c r="J43" s="149">
        <f>ROUND(IF(J$20=1,IF(Inputs!$G$115="Tag",Timing!J$33*Inputs!$G$118*Inputs!$G$113,IF(Inputs!$G$115="Monat",Inputs!$G$118*Inputs!$G$113,Inputs!$G$118/Months_in_year*Inputs!$G$113)),IF(Inputs!$G$115="Tag",Timing!J$33*HLOOKUP(VALUE(RIGHT(J$35,4)),Inputs!$G$112:$K$113,2,0)*HLOOKUP(VALUE(RIGHT(J$35,4)),Inputs!$G$117:$K$118,2,0),IF(Inputs!$G$115="Monat",HLOOKUP(VALUE(RIGHT(J$35,4)),Inputs!$G$112:$K$113,2,0)*HLOOKUP(VALUE(RIGHT(J$35,4)),Inputs!$G$117:$K$118,2,0)*Months_in_year,HLOOKUP(VALUE(RIGHT(J$35,4)),Inputs!$G$112:$K$113,2,0)*HLOOKUP(VALUE(RIGHT(J$35,4)),Inputs!$G$117:$K$118,2,0)))),2)</f>
        <v>0</v>
      </c>
      <c r="K43" s="149">
        <f>ROUND(IF(K$20=1,IF(Inputs!$G$115="Tag",Timing!K$33*Inputs!$G$118*Inputs!$G$113,IF(Inputs!$G$115="Monat",Inputs!$G$118*Inputs!$G$113,Inputs!$G$118/Months_in_year*Inputs!$G$113)),IF(Inputs!$G$115="Tag",Timing!K$33*HLOOKUP(VALUE(RIGHT(K$35,4)),Inputs!$G$112:$K$113,2,0)*HLOOKUP(VALUE(RIGHT(K$35,4)),Inputs!$G$117:$K$118,2,0),IF(Inputs!$G$115="Monat",HLOOKUP(VALUE(RIGHT(K$35,4)),Inputs!$G$112:$K$113,2,0)*HLOOKUP(VALUE(RIGHT(K$35,4)),Inputs!$G$117:$K$118,2,0)*Months_in_year,HLOOKUP(VALUE(RIGHT(K$35,4)),Inputs!$G$112:$K$113,2,0)*HLOOKUP(VALUE(RIGHT(K$35,4)),Inputs!$G$117:$K$118,2,0)))),2)</f>
        <v>0</v>
      </c>
      <c r="L43" s="149">
        <f>ROUND(IF(L$20=1,IF(Inputs!$G$115="Tag",Timing!L$33*Inputs!$G$118*Inputs!$G$113,IF(Inputs!$G$115="Monat",Inputs!$G$118*Inputs!$G$113,Inputs!$G$118/Months_in_year*Inputs!$G$113)),IF(Inputs!$G$115="Tag",Timing!L$33*HLOOKUP(VALUE(RIGHT(L$35,4)),Inputs!$G$112:$K$113,2,0)*HLOOKUP(VALUE(RIGHT(L$35,4)),Inputs!$G$117:$K$118,2,0),IF(Inputs!$G$115="Monat",HLOOKUP(VALUE(RIGHT(L$35,4)),Inputs!$G$112:$K$113,2,0)*HLOOKUP(VALUE(RIGHT(L$35,4)),Inputs!$G$117:$K$118,2,0)*Months_in_year,HLOOKUP(VALUE(RIGHT(L$35,4)),Inputs!$G$112:$K$113,2,0)*HLOOKUP(VALUE(RIGHT(L$35,4)),Inputs!$G$117:$K$118,2,0)))),2)</f>
        <v>0</v>
      </c>
      <c r="M43" s="149">
        <f>ROUND(IF(M$20=1,IF(Inputs!$G$115="Tag",Timing!M$33*Inputs!$G$118*Inputs!$G$113,IF(Inputs!$G$115="Monat",Inputs!$G$118*Inputs!$G$113,Inputs!$G$118/Months_in_year*Inputs!$G$113)),IF(Inputs!$G$115="Tag",Timing!M$33*HLOOKUP(VALUE(RIGHT(M$35,4)),Inputs!$G$112:$K$113,2,0)*HLOOKUP(VALUE(RIGHT(M$35,4)),Inputs!$G$117:$K$118,2,0),IF(Inputs!$G$115="Monat",HLOOKUP(VALUE(RIGHT(M$35,4)),Inputs!$G$112:$K$113,2,0)*HLOOKUP(VALUE(RIGHT(M$35,4)),Inputs!$G$117:$K$118,2,0)*Months_in_year,HLOOKUP(VALUE(RIGHT(M$35,4)),Inputs!$G$112:$K$113,2,0)*HLOOKUP(VALUE(RIGHT(M$35,4)),Inputs!$G$117:$K$118,2,0)))),2)</f>
        <v>0</v>
      </c>
      <c r="N43" s="149">
        <f>ROUND(IF(N$20=1,IF(Inputs!$G$115="Tag",Timing!N$33*Inputs!$G$118*Inputs!$G$113,IF(Inputs!$G$115="Monat",Inputs!$G$118*Inputs!$G$113,Inputs!$G$118/Months_in_year*Inputs!$G$113)),IF(Inputs!$G$115="Tag",Timing!N$33*HLOOKUP(VALUE(RIGHT(N$35,4)),Inputs!$G$112:$K$113,2,0)*HLOOKUP(VALUE(RIGHT(N$35,4)),Inputs!$G$117:$K$118,2,0),IF(Inputs!$G$115="Monat",HLOOKUP(VALUE(RIGHT(N$35,4)),Inputs!$G$112:$K$113,2,0)*HLOOKUP(VALUE(RIGHT(N$35,4)),Inputs!$G$117:$K$118,2,0)*Months_in_year,HLOOKUP(VALUE(RIGHT(N$35,4)),Inputs!$G$112:$K$113,2,0)*HLOOKUP(VALUE(RIGHT(N$35,4)),Inputs!$G$117:$K$118,2,0)))),2)</f>
        <v>0</v>
      </c>
      <c r="O43" s="149">
        <f>ROUND(IF(O$20=1,IF(Inputs!$G$115="Tag",Timing!O$33*Inputs!$G$118*Inputs!$G$113,IF(Inputs!$G$115="Monat",Inputs!$G$118*Inputs!$G$113,Inputs!$G$118/Months_in_year*Inputs!$G$113)),IF(Inputs!$G$115="Tag",Timing!O$33*HLOOKUP(VALUE(RIGHT(O$35,4)),Inputs!$G$112:$K$113,2,0)*HLOOKUP(VALUE(RIGHT(O$35,4)),Inputs!$G$117:$K$118,2,0),IF(Inputs!$G$115="Monat",HLOOKUP(VALUE(RIGHT(O$35,4)),Inputs!$G$112:$K$113,2,0)*HLOOKUP(VALUE(RIGHT(O$35,4)),Inputs!$G$117:$K$118,2,0)*Months_in_year,HLOOKUP(VALUE(RIGHT(O$35,4)),Inputs!$G$112:$K$113,2,0)*HLOOKUP(VALUE(RIGHT(O$35,4)),Inputs!$G$117:$K$118,2,0)))),2)</f>
        <v>0</v>
      </c>
      <c r="P43" s="149">
        <f>ROUND(IF(P$20=1,IF(Inputs!$G$115="Tag",Timing!P$33*Inputs!$G$118*Inputs!$G$113,IF(Inputs!$G$115="Monat",Inputs!$G$118*Inputs!$G$113,Inputs!$G$118/Months_in_year*Inputs!$G$113)),IF(Inputs!$G$115="Tag",Timing!P$33*HLOOKUP(VALUE(RIGHT(P$35,4)),Inputs!$G$112:$K$113,2,0)*HLOOKUP(VALUE(RIGHT(P$35,4)),Inputs!$G$117:$K$118,2,0),IF(Inputs!$G$115="Monat",HLOOKUP(VALUE(RIGHT(P$35,4)),Inputs!$G$112:$K$113,2,0)*HLOOKUP(VALUE(RIGHT(P$35,4)),Inputs!$G$117:$K$118,2,0)*Months_in_year,HLOOKUP(VALUE(RIGHT(P$35,4)),Inputs!$G$112:$K$113,2,0)*HLOOKUP(VALUE(RIGHT(P$35,4)),Inputs!$G$117:$K$118,2,0)))),2)</f>
        <v>0</v>
      </c>
      <c r="Q43" s="149">
        <f>ROUND(IF(Q$20=1,IF(Inputs!$G$115="Tag",Timing!Q$33*Inputs!$G$118*Inputs!$G$113,IF(Inputs!$G$115="Monat",Inputs!$G$118*Inputs!$G$113,Inputs!$G$118/Months_in_year*Inputs!$G$113)),IF(Inputs!$G$115="Tag",Timing!Q$33*HLOOKUP(VALUE(RIGHT(Q$35,4)),Inputs!$G$112:$K$113,2,0)*HLOOKUP(VALUE(RIGHT(Q$35,4)),Inputs!$G$117:$K$118,2,0),IF(Inputs!$G$115="Monat",HLOOKUP(VALUE(RIGHT(Q$35,4)),Inputs!$G$112:$K$113,2,0)*HLOOKUP(VALUE(RIGHT(Q$35,4)),Inputs!$G$117:$K$118,2,0)*Months_in_year,HLOOKUP(VALUE(RIGHT(Q$35,4)),Inputs!$G$112:$K$113,2,0)*HLOOKUP(VALUE(RIGHT(Q$35,4)),Inputs!$G$117:$K$118,2,0)))),2)</f>
        <v>0</v>
      </c>
      <c r="R43" s="149">
        <f>ROUND(IF(R$20=1,IF(Inputs!$G$115="Tag",Timing!R$33*Inputs!$G$118*Inputs!$G$113,IF(Inputs!$G$115="Monat",Inputs!$G$118*Inputs!$G$113,Inputs!$G$118/Months_in_year*Inputs!$G$113)),IF(Inputs!$G$115="Tag",Timing!R$33*HLOOKUP(VALUE(RIGHT(R$35,4)),Inputs!$G$112:$K$113,2,0)*HLOOKUP(VALUE(RIGHT(R$35,4)),Inputs!$G$117:$K$118,2,0),IF(Inputs!$G$115="Monat",HLOOKUP(VALUE(RIGHT(R$35,4)),Inputs!$G$112:$K$113,2,0)*HLOOKUP(VALUE(RIGHT(R$35,4)),Inputs!$G$117:$K$118,2,0)*Months_in_year,HLOOKUP(VALUE(RIGHT(R$35,4)),Inputs!$G$112:$K$113,2,0)*HLOOKUP(VALUE(RIGHT(R$35,4)),Inputs!$G$117:$K$118,2,0)))),2)</f>
        <v>0</v>
      </c>
      <c r="S43" s="149">
        <f>ROUND(IF(S$20=1,IF(Inputs!$G$115="Tag",Timing!S$33*Inputs!$G$118*Inputs!$G$113,IF(Inputs!$G$115="Monat",Inputs!$G$118*Inputs!$G$113,Inputs!$G$118/Months_in_year*Inputs!$G$113)),IF(Inputs!$G$115="Tag",Timing!S$33*HLOOKUP(VALUE(RIGHT(S$35,4)),Inputs!$G$112:$K$113,2,0)*HLOOKUP(VALUE(RIGHT(S$35,4)),Inputs!$G$117:$K$118,2,0),IF(Inputs!$G$115="Monat",HLOOKUP(VALUE(RIGHT(S$35,4)),Inputs!$G$112:$K$113,2,0)*HLOOKUP(VALUE(RIGHT(S$35,4)),Inputs!$G$117:$K$118,2,0)*Months_in_year,HLOOKUP(VALUE(RIGHT(S$35,4)),Inputs!$G$112:$K$113,2,0)*HLOOKUP(VALUE(RIGHT(S$35,4)),Inputs!$G$117:$K$118,2,0)))),2)</f>
        <v>0</v>
      </c>
      <c r="T43" s="149">
        <f>ROUND(IF(T$20=1,IF(Inputs!$G$115="Tag",Timing!T$33*Inputs!$G$118*Inputs!$G$113,IF(Inputs!$G$115="Monat",Inputs!$G$118*Inputs!$G$113,Inputs!$G$118/Months_in_year*Inputs!$G$113)),IF(Inputs!$G$115="Tag",Timing!T$33*HLOOKUP(VALUE(RIGHT(T$35,4)),Inputs!$G$112:$K$113,2,0)*HLOOKUP(VALUE(RIGHT(T$35,4)),Inputs!$G$117:$K$118,2,0),IF(Inputs!$G$115="Monat",HLOOKUP(VALUE(RIGHT(T$35,4)),Inputs!$G$112:$K$113,2,0)*HLOOKUP(VALUE(RIGHT(T$35,4)),Inputs!$G$117:$K$118,2,0)*Months_in_year,HLOOKUP(VALUE(RIGHT(T$35,4)),Inputs!$G$112:$K$113,2,0)*HLOOKUP(VALUE(RIGHT(T$35,4)),Inputs!$G$117:$K$118,2,0)))),2)</f>
        <v>0</v>
      </c>
      <c r="U43" s="150">
        <f>ROUND(IF(U$20=1,IF(Inputs!$G$115="Tag",Timing!U$33*Inputs!$G$118*Inputs!$G$113,IF(Inputs!$G$115="Monat",Inputs!$G$118*Inputs!$G$113,Inputs!$G$118/Months_in_year*Inputs!$G$113)),IF(Inputs!$G$115="Tag",Timing!U$33*HLOOKUP(VALUE(RIGHT(U$35,4)),Inputs!$G$112:$K$113,2,0)*HLOOKUP(VALUE(RIGHT(U$35,4)),Inputs!$G$117:$K$118,2,0),IF(Inputs!$G$115="Monat",HLOOKUP(VALUE(RIGHT(U$35,4)),Inputs!$G$112:$K$113,2,0)*HLOOKUP(VALUE(RIGHT(U$35,4)),Inputs!$G$117:$K$118,2,0)*Months_in_year,HLOOKUP(VALUE(RIGHT(U$35,4)),Inputs!$G$112:$K$113,2,0)*HLOOKUP(VALUE(RIGHT(U$35,4)),Inputs!$G$117:$K$118,2,0)))),2)</f>
        <v>0</v>
      </c>
      <c r="V43" s="150">
        <f>ROUND(IF(V$20=1,IF(Inputs!$G$115="Tag",Timing!V$33*Inputs!$G$118*Inputs!$G$113,IF(Inputs!$G$115="Monat",Inputs!$G$118*Inputs!$G$113,Inputs!$G$118/Months_in_year*Inputs!$G$113)),IF(Inputs!$G$115="Tag",Timing!V$33*HLOOKUP(VALUE(RIGHT(V$35,4)),Inputs!$G$112:$K$113,2,0)*HLOOKUP(VALUE(RIGHT(V$35,4)),Inputs!$G$117:$K$118,2,0),IF(Inputs!$G$115="Monat",HLOOKUP(VALUE(RIGHT(V$35,4)),Inputs!$G$112:$K$113,2,0)*HLOOKUP(VALUE(RIGHT(V$35,4)),Inputs!$G$117:$K$118,2,0)*Months_in_year,HLOOKUP(VALUE(RIGHT(V$35,4)),Inputs!$G$112:$K$113,2,0)*HLOOKUP(VALUE(RIGHT(V$35,4)),Inputs!$G$117:$K$118,2,0)))),2)</f>
        <v>0</v>
      </c>
      <c r="W43" s="150">
        <f>ROUND(IF(W$20=1,IF(Inputs!$G$115="Tag",Timing!W$33*Inputs!$G$118*Inputs!$G$113,IF(Inputs!$G$115="Monat",Inputs!$G$118*Inputs!$G$113,Inputs!$G$118/Months_in_year*Inputs!$G$113)),IF(Inputs!$G$115="Tag",Timing!W$33*HLOOKUP(VALUE(RIGHT(W$35,4)),Inputs!$G$112:$K$113,2,0)*HLOOKUP(VALUE(RIGHT(W$35,4)),Inputs!$G$117:$K$118,2,0),IF(Inputs!$G$115="Monat",HLOOKUP(VALUE(RIGHT(W$35,4)),Inputs!$G$112:$K$113,2,0)*HLOOKUP(VALUE(RIGHT(W$35,4)),Inputs!$G$117:$K$118,2,0)*Months_in_year,HLOOKUP(VALUE(RIGHT(W$35,4)),Inputs!$G$112:$K$113,2,0)*HLOOKUP(VALUE(RIGHT(W$35,4)),Inputs!$G$117:$K$118,2,0)))),2)</f>
        <v>0</v>
      </c>
      <c r="X43" s="150">
        <f>ROUND(IF(X$20=1,IF(Inputs!$G$115="Tag",Timing!X$33*Inputs!$G$118*Inputs!$G$113,IF(Inputs!$G$115="Monat",Inputs!$G$118*Inputs!$G$113,Inputs!$G$118/Months_in_year*Inputs!$G$113)),IF(Inputs!$G$115="Tag",Timing!X$33*HLOOKUP(VALUE(RIGHT(X$35,4)),Inputs!$G$112:$K$113,2,0)*HLOOKUP(VALUE(RIGHT(X$35,4)),Inputs!$G$117:$K$118,2,0),IF(Inputs!$G$115="Monat",HLOOKUP(VALUE(RIGHT(X$35,4)),Inputs!$G$112:$K$113,2,0)*HLOOKUP(VALUE(RIGHT(X$35,4)),Inputs!$G$117:$K$118,2,0)*Months_in_year,HLOOKUP(VALUE(RIGHT(X$35,4)),Inputs!$G$112:$K$113,2,0)*HLOOKUP(VALUE(RIGHT(X$35,4)),Inputs!$G$117:$K$118,2,0)))),2)</f>
        <v>0</v>
      </c>
    </row>
    <row r="44" spans="1:24" x14ac:dyDescent="0.25">
      <c r="D44" s="123">
        <f>Inputs!C120</f>
        <v>0</v>
      </c>
      <c r="F44" s="122" t="s">
        <v>17</v>
      </c>
      <c r="I44" s="149">
        <f>ROUND(IF(I$20=1,IF(Inputs!$G$125="Tag",Timing!I$33*Inputs!$G$128*Inputs!$G$123,IF(Inputs!$G$125="Monat",Inputs!$G$128*Inputs!$G$123,Inputs!$G$128/Months_in_year*Inputs!$G$123)),IF(Inputs!$G$125="Tag",Timing!I$33*HLOOKUP(VALUE(RIGHT(I$35,4)),Inputs!$G$122:$K$123,2,0)*HLOOKUP(VALUE(RIGHT(I$35,4)),Inputs!$G$127:$K$128,2,0),IF(Inputs!$G$125="Monat",HLOOKUP(VALUE(RIGHT(I$35,4)),Inputs!$G$122:$K$123,2,0)*HLOOKUP(VALUE(RIGHT(I$35,4)),Inputs!$G$127:$K$128,2,0)*Months_in_year,HLOOKUP(VALUE(RIGHT(I$35,4)),Inputs!$G$122:$K$123,2,0)*HLOOKUP(VALUE(RIGHT(I$35,4)),Inputs!$G$127:$K$128,2,0)))),2)</f>
        <v>0</v>
      </c>
      <c r="J44" s="149">
        <f>ROUND(IF(J$20=1,IF(Inputs!$G$125="Tag",Timing!J$33*Inputs!$G$128*Inputs!$G$123,IF(Inputs!$G$125="Monat",Inputs!$G$128*Inputs!$G$123,Inputs!$G$128/Months_in_year*Inputs!$G$123)),IF(Inputs!$G$125="Tag",Timing!J$33*HLOOKUP(VALUE(RIGHT(J$35,4)),Inputs!$G$122:$K$123,2,0)*HLOOKUP(VALUE(RIGHT(J$35,4)),Inputs!$G$127:$K$128,2,0),IF(Inputs!$G$125="Monat",HLOOKUP(VALUE(RIGHT(J$35,4)),Inputs!$G$122:$K$123,2,0)*HLOOKUP(VALUE(RIGHT(J$35,4)),Inputs!$G$127:$K$128,2,0)*Months_in_year,HLOOKUP(VALUE(RIGHT(J$35,4)),Inputs!$G$122:$K$123,2,0)*HLOOKUP(VALUE(RIGHT(J$35,4)),Inputs!$G$127:$K$128,2,0)))),2)</f>
        <v>0</v>
      </c>
      <c r="K44" s="149">
        <f>ROUND(IF(K$20=1,IF(Inputs!$G$125="Tag",Timing!K$33*Inputs!$G$128*Inputs!$G$123,IF(Inputs!$G$125="Monat",Inputs!$G$128*Inputs!$G$123,Inputs!$G$128/Months_in_year*Inputs!$G$123)),IF(Inputs!$G$125="Tag",Timing!K$33*HLOOKUP(VALUE(RIGHT(K$35,4)),Inputs!$G$122:$K$123,2,0)*HLOOKUP(VALUE(RIGHT(K$35,4)),Inputs!$G$127:$K$128,2,0),IF(Inputs!$G$125="Monat",HLOOKUP(VALUE(RIGHT(K$35,4)),Inputs!$G$122:$K$123,2,0)*HLOOKUP(VALUE(RIGHT(K$35,4)),Inputs!$G$127:$K$128,2,0)*Months_in_year,HLOOKUP(VALUE(RIGHT(K$35,4)),Inputs!$G$122:$K$123,2,0)*HLOOKUP(VALUE(RIGHT(K$35,4)),Inputs!$G$127:$K$128,2,0)))),2)</f>
        <v>0</v>
      </c>
      <c r="L44" s="149">
        <f>ROUND(IF(L$20=1,IF(Inputs!$G$125="Tag",Timing!L$33*Inputs!$G$128*Inputs!$G$123,IF(Inputs!$G$125="Monat",Inputs!$G$128*Inputs!$G$123,Inputs!$G$128/Months_in_year*Inputs!$G$123)),IF(Inputs!$G$125="Tag",Timing!L$33*HLOOKUP(VALUE(RIGHT(L$35,4)),Inputs!$G$122:$K$123,2,0)*HLOOKUP(VALUE(RIGHT(L$35,4)),Inputs!$G$127:$K$128,2,0),IF(Inputs!$G$125="Monat",HLOOKUP(VALUE(RIGHT(L$35,4)),Inputs!$G$122:$K$123,2,0)*HLOOKUP(VALUE(RIGHT(L$35,4)),Inputs!$G$127:$K$128,2,0)*Months_in_year,HLOOKUP(VALUE(RIGHT(L$35,4)),Inputs!$G$122:$K$123,2,0)*HLOOKUP(VALUE(RIGHT(L$35,4)),Inputs!$G$127:$K$128,2,0)))),2)</f>
        <v>0</v>
      </c>
      <c r="M44" s="149">
        <f>ROUND(IF(M$20=1,IF(Inputs!$G$125="Tag",Timing!M$33*Inputs!$G$128*Inputs!$G$123,IF(Inputs!$G$125="Monat",Inputs!$G$128*Inputs!$G$123,Inputs!$G$128/Months_in_year*Inputs!$G$123)),IF(Inputs!$G$125="Tag",Timing!M$33*HLOOKUP(VALUE(RIGHT(M$35,4)),Inputs!$G$122:$K$123,2,0)*HLOOKUP(VALUE(RIGHT(M$35,4)),Inputs!$G$127:$K$128,2,0),IF(Inputs!$G$125="Monat",HLOOKUP(VALUE(RIGHT(M$35,4)),Inputs!$G$122:$K$123,2,0)*HLOOKUP(VALUE(RIGHT(M$35,4)),Inputs!$G$127:$K$128,2,0)*Months_in_year,HLOOKUP(VALUE(RIGHT(M$35,4)),Inputs!$G$122:$K$123,2,0)*HLOOKUP(VALUE(RIGHT(M$35,4)),Inputs!$G$127:$K$128,2,0)))),2)</f>
        <v>0</v>
      </c>
      <c r="N44" s="149">
        <f>ROUND(IF(N$20=1,IF(Inputs!$G$125="Tag",Timing!N$33*Inputs!$G$128*Inputs!$G$123,IF(Inputs!$G$125="Monat",Inputs!$G$128*Inputs!$G$123,Inputs!$G$128/Months_in_year*Inputs!$G$123)),IF(Inputs!$G$125="Tag",Timing!N$33*HLOOKUP(VALUE(RIGHT(N$35,4)),Inputs!$G$122:$K$123,2,0)*HLOOKUP(VALUE(RIGHT(N$35,4)),Inputs!$G$127:$K$128,2,0),IF(Inputs!$G$125="Monat",HLOOKUP(VALUE(RIGHT(N$35,4)),Inputs!$G$122:$K$123,2,0)*HLOOKUP(VALUE(RIGHT(N$35,4)),Inputs!$G$127:$K$128,2,0)*Months_in_year,HLOOKUP(VALUE(RIGHT(N$35,4)),Inputs!$G$122:$K$123,2,0)*HLOOKUP(VALUE(RIGHT(N$35,4)),Inputs!$G$127:$K$128,2,0)))),2)</f>
        <v>0</v>
      </c>
      <c r="O44" s="149">
        <f>ROUND(IF(O$20=1,IF(Inputs!$G$125="Tag",Timing!O$33*Inputs!$G$128*Inputs!$G$123,IF(Inputs!$G$125="Monat",Inputs!$G$128*Inputs!$G$123,Inputs!$G$128/Months_in_year*Inputs!$G$123)),IF(Inputs!$G$125="Tag",Timing!O$33*HLOOKUP(VALUE(RIGHT(O$35,4)),Inputs!$G$122:$K$123,2,0)*HLOOKUP(VALUE(RIGHT(O$35,4)),Inputs!$G$127:$K$128,2,0),IF(Inputs!$G$125="Monat",HLOOKUP(VALUE(RIGHT(O$35,4)),Inputs!$G$122:$K$123,2,0)*HLOOKUP(VALUE(RIGHT(O$35,4)),Inputs!$G$127:$K$128,2,0)*Months_in_year,HLOOKUP(VALUE(RIGHT(O$35,4)),Inputs!$G$122:$K$123,2,0)*HLOOKUP(VALUE(RIGHT(O$35,4)),Inputs!$G$127:$K$128,2,0)))),2)</f>
        <v>0</v>
      </c>
      <c r="P44" s="149">
        <f>ROUND(IF(P$20=1,IF(Inputs!$G$125="Tag",Timing!P$33*Inputs!$G$128*Inputs!$G$123,IF(Inputs!$G$125="Monat",Inputs!$G$128*Inputs!$G$123,Inputs!$G$128/Months_in_year*Inputs!$G$123)),IF(Inputs!$G$125="Tag",Timing!P$33*HLOOKUP(VALUE(RIGHT(P$35,4)),Inputs!$G$122:$K$123,2,0)*HLOOKUP(VALUE(RIGHT(P$35,4)),Inputs!$G$127:$K$128,2,0),IF(Inputs!$G$125="Monat",HLOOKUP(VALUE(RIGHT(P$35,4)),Inputs!$G$122:$K$123,2,0)*HLOOKUP(VALUE(RIGHT(P$35,4)),Inputs!$G$127:$K$128,2,0)*Months_in_year,HLOOKUP(VALUE(RIGHT(P$35,4)),Inputs!$G$122:$K$123,2,0)*HLOOKUP(VALUE(RIGHT(P$35,4)),Inputs!$G$127:$K$128,2,0)))),2)</f>
        <v>0</v>
      </c>
      <c r="Q44" s="149">
        <f>ROUND(IF(Q$20=1,IF(Inputs!$G$125="Tag",Timing!Q$33*Inputs!$G$128*Inputs!$G$123,IF(Inputs!$G$125="Monat",Inputs!$G$128*Inputs!$G$123,Inputs!$G$128/Months_in_year*Inputs!$G$123)),IF(Inputs!$G$125="Tag",Timing!Q$33*HLOOKUP(VALUE(RIGHT(Q$35,4)),Inputs!$G$122:$K$123,2,0)*HLOOKUP(VALUE(RIGHT(Q$35,4)),Inputs!$G$127:$K$128,2,0),IF(Inputs!$G$125="Monat",HLOOKUP(VALUE(RIGHT(Q$35,4)),Inputs!$G$122:$K$123,2,0)*HLOOKUP(VALUE(RIGHT(Q$35,4)),Inputs!$G$127:$K$128,2,0)*Months_in_year,HLOOKUP(VALUE(RIGHT(Q$35,4)),Inputs!$G$122:$K$123,2,0)*HLOOKUP(VALUE(RIGHT(Q$35,4)),Inputs!$G$127:$K$128,2,0)))),2)</f>
        <v>0</v>
      </c>
      <c r="R44" s="149">
        <f>ROUND(IF(R$20=1,IF(Inputs!$G$125="Tag",Timing!R$33*Inputs!$G$128*Inputs!$G$123,IF(Inputs!$G$125="Monat",Inputs!$G$128*Inputs!$G$123,Inputs!$G$128/Months_in_year*Inputs!$G$123)),IF(Inputs!$G$125="Tag",Timing!R$33*HLOOKUP(VALUE(RIGHT(R$35,4)),Inputs!$G$122:$K$123,2,0)*HLOOKUP(VALUE(RIGHT(R$35,4)),Inputs!$G$127:$K$128,2,0),IF(Inputs!$G$125="Monat",HLOOKUP(VALUE(RIGHT(R$35,4)),Inputs!$G$122:$K$123,2,0)*HLOOKUP(VALUE(RIGHT(R$35,4)),Inputs!$G$127:$K$128,2,0)*Months_in_year,HLOOKUP(VALUE(RIGHT(R$35,4)),Inputs!$G$122:$K$123,2,0)*HLOOKUP(VALUE(RIGHT(R$35,4)),Inputs!$G$127:$K$128,2,0)))),2)</f>
        <v>0</v>
      </c>
      <c r="S44" s="149">
        <f>ROUND(IF(S$20=1,IF(Inputs!$G$125="Tag",Timing!S$33*Inputs!$G$128*Inputs!$G$123,IF(Inputs!$G$125="Monat",Inputs!$G$128*Inputs!$G$123,Inputs!$G$128/Months_in_year*Inputs!$G$123)),IF(Inputs!$G$125="Tag",Timing!S$33*HLOOKUP(VALUE(RIGHT(S$35,4)),Inputs!$G$122:$K$123,2,0)*HLOOKUP(VALUE(RIGHT(S$35,4)),Inputs!$G$127:$K$128,2,0),IF(Inputs!$G$125="Monat",HLOOKUP(VALUE(RIGHT(S$35,4)),Inputs!$G$122:$K$123,2,0)*HLOOKUP(VALUE(RIGHT(S$35,4)),Inputs!$G$127:$K$128,2,0)*Months_in_year,HLOOKUP(VALUE(RIGHT(S$35,4)),Inputs!$G$122:$K$123,2,0)*HLOOKUP(VALUE(RIGHT(S$35,4)),Inputs!$G$127:$K$128,2,0)))),2)</f>
        <v>0</v>
      </c>
      <c r="T44" s="149">
        <f>ROUND(IF(T$20=1,IF(Inputs!$G$125="Tag",Timing!T$33*Inputs!$G$128*Inputs!$G$123,IF(Inputs!$G$125="Monat",Inputs!$G$128*Inputs!$G$123,Inputs!$G$128/Months_in_year*Inputs!$G$123)),IF(Inputs!$G$125="Tag",Timing!T$33*HLOOKUP(VALUE(RIGHT(T$35,4)),Inputs!$G$122:$K$123,2,0)*HLOOKUP(VALUE(RIGHT(T$35,4)),Inputs!$G$127:$K$128,2,0),IF(Inputs!$G$125="Monat",HLOOKUP(VALUE(RIGHT(T$35,4)),Inputs!$G$122:$K$123,2,0)*HLOOKUP(VALUE(RIGHT(T$35,4)),Inputs!$G$127:$K$128,2,0)*Months_in_year,HLOOKUP(VALUE(RIGHT(T$35,4)),Inputs!$G$122:$K$123,2,0)*HLOOKUP(VALUE(RIGHT(T$35,4)),Inputs!$G$127:$K$128,2,0)))),2)</f>
        <v>0</v>
      </c>
      <c r="U44" s="150">
        <f>ROUND(IF(U$20=1,IF(Inputs!$G$125="Tag",Timing!U$33*Inputs!$G$128*Inputs!$G$123,IF(Inputs!$G$125="Monat",Inputs!$G$128*Inputs!$G$123,Inputs!$G$128/Months_in_year*Inputs!$G$123)),IF(Inputs!$G$125="Tag",Timing!U$33*HLOOKUP(VALUE(RIGHT(U$35,4)),Inputs!$G$122:$K$123,2,0)*HLOOKUP(VALUE(RIGHT(U$35,4)),Inputs!$G$127:$K$128,2,0),IF(Inputs!$G$125="Monat",HLOOKUP(VALUE(RIGHT(U$35,4)),Inputs!$G$122:$K$123,2,0)*HLOOKUP(VALUE(RIGHT(U$35,4)),Inputs!$G$127:$K$128,2,0)*Months_in_year,HLOOKUP(VALUE(RIGHT(U$35,4)),Inputs!$G$122:$K$123,2,0)*HLOOKUP(VALUE(RIGHT(U$35,4)),Inputs!$G$127:$K$128,2,0)))),2)</f>
        <v>0</v>
      </c>
      <c r="V44" s="150">
        <f>ROUND(IF(V$20=1,IF(Inputs!$G$125="Tag",Timing!V$33*Inputs!$G$128*Inputs!$G$123,IF(Inputs!$G$125="Monat",Inputs!$G$128*Inputs!$G$123,Inputs!$G$128/Months_in_year*Inputs!$G$123)),IF(Inputs!$G$125="Tag",Timing!V$33*HLOOKUP(VALUE(RIGHT(V$35,4)),Inputs!$G$122:$K$123,2,0)*HLOOKUP(VALUE(RIGHT(V$35,4)),Inputs!$G$127:$K$128,2,0),IF(Inputs!$G$125="Monat",HLOOKUP(VALUE(RIGHT(V$35,4)),Inputs!$G$122:$K$123,2,0)*HLOOKUP(VALUE(RIGHT(V$35,4)),Inputs!$G$127:$K$128,2,0)*Months_in_year,HLOOKUP(VALUE(RIGHT(V$35,4)),Inputs!$G$122:$K$123,2,0)*HLOOKUP(VALUE(RIGHT(V$35,4)),Inputs!$G$127:$K$128,2,0)))),2)</f>
        <v>0</v>
      </c>
      <c r="W44" s="150">
        <f>ROUND(IF(W$20=1,IF(Inputs!$G$125="Tag",Timing!W$33*Inputs!$G$128*Inputs!$G$123,IF(Inputs!$G$125="Monat",Inputs!$G$128*Inputs!$G$123,Inputs!$G$128/Months_in_year*Inputs!$G$123)),IF(Inputs!$G$125="Tag",Timing!W$33*HLOOKUP(VALUE(RIGHT(W$35,4)),Inputs!$G$122:$K$123,2,0)*HLOOKUP(VALUE(RIGHT(W$35,4)),Inputs!$G$127:$K$128,2,0),IF(Inputs!$G$125="Monat",HLOOKUP(VALUE(RIGHT(W$35,4)),Inputs!$G$122:$K$123,2,0)*HLOOKUP(VALUE(RIGHT(W$35,4)),Inputs!$G$127:$K$128,2,0)*Months_in_year,HLOOKUP(VALUE(RIGHT(W$35,4)),Inputs!$G$122:$K$123,2,0)*HLOOKUP(VALUE(RIGHT(W$35,4)),Inputs!$G$127:$K$128,2,0)))),2)</f>
        <v>0</v>
      </c>
      <c r="X44" s="150">
        <f>ROUND(IF(X$20=1,IF(Inputs!$G$125="Tag",Timing!X$33*Inputs!$G$128*Inputs!$G$123,IF(Inputs!$G$125="Monat",Inputs!$G$128*Inputs!$G$123,Inputs!$G$128/Months_in_year*Inputs!$G$123)),IF(Inputs!$G$125="Tag",Timing!X$33*HLOOKUP(VALUE(RIGHT(X$35,4)),Inputs!$G$122:$K$123,2,0)*HLOOKUP(VALUE(RIGHT(X$35,4)),Inputs!$G$127:$K$128,2,0),IF(Inputs!$G$125="Monat",HLOOKUP(VALUE(RIGHT(X$35,4)),Inputs!$G$122:$K$123,2,0)*HLOOKUP(VALUE(RIGHT(X$35,4)),Inputs!$G$127:$K$128,2,0)*Months_in_year,HLOOKUP(VALUE(RIGHT(X$35,4)),Inputs!$G$122:$K$123,2,0)*HLOOKUP(VALUE(RIGHT(X$35,4)),Inputs!$G$127:$K$128,2,0)))),2)</f>
        <v>0</v>
      </c>
    </row>
  </sheetData>
  <sheetProtection algorithmName="SHA-512" hashValue="bhx6RGrs8AL3Yo1Ef8Jmk3YWNzsrXhcfPkXKxybkCccuuSZMOdktFCeXXFJJPJQ4lIqYRwHsCA1lsZC/wgFW4A==" saltValue="R9OGcVdDz2119ZJzWNdPPg==" spinCount="100000" sheet="1" selectLockedCells="1"/>
  <pageMargins left="0.7" right="0.7" top="0.75" bottom="0.75" header="0.3" footer="0.3"/>
  <pageSetup paperSize="9" scale="2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rgb="FF92D050"/>
  </sheetPr>
  <dimension ref="A1:X42"/>
  <sheetViews>
    <sheetView showGridLines="0" zoomScale="55" zoomScaleNormal="55" workbookViewId="0">
      <selection activeCell="P14" sqref="P14"/>
    </sheetView>
  </sheetViews>
  <sheetFormatPr defaultColWidth="9.140625" defaultRowHeight="15" x14ac:dyDescent="0.25"/>
  <cols>
    <col min="1" max="1" width="73" customWidth="1"/>
    <col min="2" max="2" width="10.7109375" customWidth="1"/>
    <col min="3" max="3" width="2.7109375" customWidth="1"/>
    <col min="4" max="4" width="15.42578125" customWidth="1"/>
    <col min="5" max="15" width="12.7109375" customWidth="1"/>
    <col min="16" max="24" width="15.7109375" customWidth="1"/>
    <col min="26" max="26" width="11.42578125" customWidth="1"/>
    <col min="28" max="28" width="9.140625" customWidth="1"/>
  </cols>
  <sheetData>
    <row r="1" spans="1:19" x14ac:dyDescent="0.25">
      <c r="A1" s="59"/>
      <c r="B1" s="60"/>
      <c r="C1" s="60"/>
      <c r="D1" s="60"/>
      <c r="E1" s="60"/>
      <c r="F1" s="60"/>
      <c r="G1" s="60"/>
      <c r="H1" s="60"/>
      <c r="I1" s="60"/>
      <c r="J1" s="60"/>
      <c r="K1" s="60"/>
      <c r="L1" s="60"/>
      <c r="M1" s="60"/>
      <c r="N1" s="60"/>
      <c r="O1" s="60"/>
      <c r="P1" s="60"/>
      <c r="Q1" s="60"/>
      <c r="R1" s="60"/>
      <c r="S1" s="60"/>
    </row>
    <row r="2" spans="1:19" x14ac:dyDescent="0.25">
      <c r="A2" s="59"/>
      <c r="B2" s="60"/>
      <c r="C2" s="60"/>
      <c r="D2" s="60"/>
      <c r="E2" s="60"/>
      <c r="F2" s="60"/>
      <c r="G2" s="60"/>
      <c r="H2" s="60"/>
      <c r="I2" s="60"/>
      <c r="J2" s="60"/>
      <c r="K2" s="60"/>
      <c r="L2" s="60"/>
      <c r="M2" s="60"/>
      <c r="N2" s="60"/>
      <c r="O2" s="60"/>
      <c r="P2" s="60"/>
      <c r="Q2" s="60"/>
      <c r="R2" s="60"/>
      <c r="S2" s="60"/>
    </row>
    <row r="3" spans="1:19" x14ac:dyDescent="0.25">
      <c r="A3" s="58"/>
      <c r="B3" s="60"/>
      <c r="C3" s="60"/>
      <c r="D3" s="60"/>
      <c r="E3" s="60"/>
      <c r="F3" s="60"/>
      <c r="G3" s="60"/>
      <c r="H3" s="60"/>
      <c r="I3" s="60"/>
      <c r="J3" s="60"/>
      <c r="K3" s="60"/>
      <c r="L3" s="60"/>
      <c r="M3" s="60"/>
      <c r="N3" s="60"/>
      <c r="O3" s="60"/>
      <c r="P3" s="60"/>
      <c r="Q3" s="60"/>
      <c r="R3" s="60"/>
      <c r="S3" s="60"/>
    </row>
    <row r="4" spans="1:19" x14ac:dyDescent="0.25">
      <c r="A4" s="35"/>
      <c r="B4" s="35"/>
      <c r="C4" s="35"/>
      <c r="D4" s="35"/>
      <c r="E4" s="57"/>
      <c r="F4" s="57"/>
      <c r="G4" s="57"/>
      <c r="H4" s="57"/>
      <c r="I4" s="57"/>
      <c r="J4" s="57"/>
      <c r="K4" s="57"/>
      <c r="L4" s="57"/>
      <c r="M4" s="57"/>
      <c r="N4" s="57"/>
      <c r="O4" s="57"/>
      <c r="P4" s="35"/>
      <c r="Q4" s="35"/>
      <c r="R4" s="35"/>
      <c r="S4" s="35"/>
    </row>
    <row r="5" spans="1:19" x14ac:dyDescent="0.25">
      <c r="A5" s="61"/>
      <c r="B5" s="61"/>
      <c r="C5" s="61"/>
      <c r="D5" s="62" t="s">
        <v>31</v>
      </c>
      <c r="E5" s="62"/>
      <c r="F5" s="62"/>
      <c r="G5" s="62"/>
      <c r="H5" s="62"/>
      <c r="I5" s="62"/>
      <c r="J5" s="62"/>
      <c r="K5" s="62"/>
      <c r="L5" s="62"/>
      <c r="M5" s="62"/>
      <c r="N5" s="62"/>
      <c r="O5" s="66"/>
      <c r="P5" s="66" t="s">
        <v>32</v>
      </c>
      <c r="Q5" s="66"/>
      <c r="R5" s="66"/>
      <c r="S5" s="66"/>
    </row>
    <row r="6" spans="1:19" x14ac:dyDescent="0.25">
      <c r="A6" s="63"/>
      <c r="B6" s="65" t="s">
        <v>20</v>
      </c>
      <c r="C6" s="63"/>
      <c r="D6" s="64" t="str">
        <f>Timing!I2</f>
        <v>Jan 1900</v>
      </c>
      <c r="E6" s="64" t="str">
        <f>Timing!J2</f>
        <v>Feb 1900</v>
      </c>
      <c r="F6" s="64" t="str">
        <f>Timing!K2</f>
        <v>Feb 1900</v>
      </c>
      <c r="G6" s="64" t="str">
        <f>Timing!L2</f>
        <v>Feb 1900</v>
      </c>
      <c r="H6" s="64" t="str">
        <f>Timing!M2</f>
        <v>Feb 1900</v>
      </c>
      <c r="I6" s="64" t="str">
        <f>Timing!N2</f>
        <v>Feb 1900</v>
      </c>
      <c r="J6" s="64" t="str">
        <f>Timing!O2</f>
        <v>Feb 1900</v>
      </c>
      <c r="K6" s="64" t="str">
        <f>Timing!P2</f>
        <v>Feb 1900</v>
      </c>
      <c r="L6" s="64" t="str">
        <f>Timing!Q2</f>
        <v>Feb 1900</v>
      </c>
      <c r="M6" s="64" t="str">
        <f>Timing!R2</f>
        <v>Feb 1900</v>
      </c>
      <c r="N6" s="64" t="str">
        <f>Timing!S2</f>
        <v>Feb 1900</v>
      </c>
      <c r="O6" s="64" t="str">
        <f>Timing!T2</f>
        <v>Feb 1900</v>
      </c>
      <c r="P6" s="64" t="str">
        <f>Timing!U2</f>
        <v>FY 1900</v>
      </c>
      <c r="Q6" s="64" t="str">
        <f>Timing!V2</f>
        <v>FY 1901</v>
      </c>
      <c r="R6" s="64" t="str">
        <f>Timing!W2</f>
        <v>FY 1902</v>
      </c>
      <c r="S6" s="64" t="str">
        <f>Timing!X2</f>
        <v>FY 1903</v>
      </c>
    </row>
    <row r="7" spans="1:19" x14ac:dyDescent="0.25">
      <c r="A7" s="1"/>
      <c r="B7" s="1"/>
      <c r="C7" s="1"/>
      <c r="D7" s="1"/>
      <c r="E7" s="1"/>
      <c r="F7" s="1"/>
      <c r="G7" s="1"/>
      <c r="H7" s="1"/>
      <c r="I7" s="1"/>
      <c r="J7" s="1"/>
      <c r="K7" s="1"/>
      <c r="L7" s="1"/>
      <c r="M7" s="1"/>
      <c r="N7" s="1"/>
      <c r="O7" s="1"/>
      <c r="P7" s="39"/>
      <c r="Q7" s="39"/>
      <c r="R7" s="39"/>
      <c r="S7" s="39"/>
    </row>
    <row r="8" spans="1:19" x14ac:dyDescent="0.25">
      <c r="A8" s="31" t="s">
        <v>98</v>
      </c>
      <c r="B8" s="32"/>
      <c r="C8" s="35"/>
      <c r="D8" s="35"/>
      <c r="E8" s="35"/>
      <c r="F8" s="35"/>
      <c r="G8" s="35"/>
      <c r="H8" s="35"/>
      <c r="I8" s="35"/>
      <c r="J8" s="35"/>
      <c r="K8" s="35"/>
      <c r="L8" s="35"/>
      <c r="M8" s="35"/>
      <c r="N8" s="35"/>
      <c r="O8" s="35"/>
      <c r="P8" s="43"/>
      <c r="Q8" s="43"/>
      <c r="R8" s="43"/>
      <c r="S8" s="43"/>
    </row>
    <row r="9" spans="1:19" x14ac:dyDescent="0.25">
      <c r="A9" s="48" t="str">
        <f>Timing!D37</f>
        <v>Geschäftsrichtung 1</v>
      </c>
      <c r="B9" s="34" t="str">
        <f t="shared" ref="B9:B12" si="0">Currency_USD</f>
        <v>CHF</v>
      </c>
      <c r="C9" s="35"/>
      <c r="D9" s="33">
        <f>Timing!I37</f>
        <v>0</v>
      </c>
      <c r="E9" s="33">
        <f>Timing!J37</f>
        <v>0</v>
      </c>
      <c r="F9" s="33">
        <f>Timing!K37</f>
        <v>0</v>
      </c>
      <c r="G9" s="33">
        <f>Timing!L37</f>
        <v>0</v>
      </c>
      <c r="H9" s="33">
        <f>Timing!M37</f>
        <v>0</v>
      </c>
      <c r="I9" s="33">
        <f>Timing!N37</f>
        <v>0</v>
      </c>
      <c r="J9" s="33">
        <f>Timing!O37</f>
        <v>0</v>
      </c>
      <c r="K9" s="33">
        <f>Timing!P37</f>
        <v>0</v>
      </c>
      <c r="L9" s="33">
        <f>Timing!Q37</f>
        <v>0</v>
      </c>
      <c r="M9" s="33">
        <f>Timing!R37</f>
        <v>0</v>
      </c>
      <c r="N9" s="33">
        <f>Timing!S37</f>
        <v>0</v>
      </c>
      <c r="O9" s="33">
        <f>Timing!T37</f>
        <v>0</v>
      </c>
      <c r="P9" s="76">
        <f>Timing!U37</f>
        <v>0</v>
      </c>
      <c r="Q9" s="76">
        <f>Timing!V37</f>
        <v>0</v>
      </c>
      <c r="R9" s="76">
        <f>Timing!W37</f>
        <v>0</v>
      </c>
      <c r="S9" s="76">
        <f>Timing!X37</f>
        <v>0</v>
      </c>
    </row>
    <row r="10" spans="1:19" x14ac:dyDescent="0.25">
      <c r="A10" s="48" t="str">
        <f>Timing!D38</f>
        <v>Geschäftsrichtung 2</v>
      </c>
      <c r="B10" s="34" t="str">
        <f t="shared" si="0"/>
        <v>CHF</v>
      </c>
      <c r="C10" s="35"/>
      <c r="D10" s="33">
        <f>Timing!I38</f>
        <v>0</v>
      </c>
      <c r="E10" s="33">
        <f>Timing!J38</f>
        <v>0</v>
      </c>
      <c r="F10" s="33">
        <f>Timing!K38</f>
        <v>0</v>
      </c>
      <c r="G10" s="33">
        <f>Timing!L38</f>
        <v>0</v>
      </c>
      <c r="H10" s="33">
        <f>Timing!M38</f>
        <v>0</v>
      </c>
      <c r="I10" s="33">
        <f>Timing!N38</f>
        <v>0</v>
      </c>
      <c r="J10" s="33">
        <f>Timing!O38</f>
        <v>0</v>
      </c>
      <c r="K10" s="33">
        <f>Timing!P38</f>
        <v>0</v>
      </c>
      <c r="L10" s="33">
        <f>Timing!Q38</f>
        <v>0</v>
      </c>
      <c r="M10" s="33">
        <f>Timing!R38</f>
        <v>0</v>
      </c>
      <c r="N10" s="33">
        <f>Timing!S38</f>
        <v>0</v>
      </c>
      <c r="O10" s="33">
        <f>Timing!T38</f>
        <v>0</v>
      </c>
      <c r="P10" s="76">
        <f>Timing!U38</f>
        <v>0</v>
      </c>
      <c r="Q10" s="76">
        <f>Timing!V38</f>
        <v>0</v>
      </c>
      <c r="R10" s="76">
        <f>Timing!W38</f>
        <v>0</v>
      </c>
      <c r="S10" s="76">
        <f>Timing!X38</f>
        <v>0</v>
      </c>
    </row>
    <row r="11" spans="1:19" x14ac:dyDescent="0.25">
      <c r="A11" s="48" t="str">
        <f>Timing!D39</f>
        <v>Geschäftsrichtung 3</v>
      </c>
      <c r="B11" s="34" t="str">
        <f t="shared" si="0"/>
        <v>CHF</v>
      </c>
      <c r="C11" s="35"/>
      <c r="D11" s="33">
        <f>Timing!I39</f>
        <v>0</v>
      </c>
      <c r="E11" s="33">
        <f>Timing!J39</f>
        <v>0</v>
      </c>
      <c r="F11" s="33">
        <f>Timing!K39</f>
        <v>0</v>
      </c>
      <c r="G11" s="33">
        <f>Timing!L39</f>
        <v>0</v>
      </c>
      <c r="H11" s="33">
        <f>Timing!M39</f>
        <v>0</v>
      </c>
      <c r="I11" s="33">
        <f>Timing!N39</f>
        <v>0</v>
      </c>
      <c r="J11" s="33">
        <f>Timing!O39</f>
        <v>0</v>
      </c>
      <c r="K11" s="33">
        <f>Timing!P39</f>
        <v>0</v>
      </c>
      <c r="L11" s="33">
        <f>Timing!Q39</f>
        <v>0</v>
      </c>
      <c r="M11" s="33">
        <f>Timing!R39</f>
        <v>0</v>
      </c>
      <c r="N11" s="33">
        <f>Timing!S39</f>
        <v>0</v>
      </c>
      <c r="O11" s="33">
        <f>Timing!T39</f>
        <v>0</v>
      </c>
      <c r="P11" s="76">
        <f>Timing!U39</f>
        <v>0</v>
      </c>
      <c r="Q11" s="76">
        <f>Timing!V39</f>
        <v>0</v>
      </c>
      <c r="R11" s="76">
        <f>Timing!W39</f>
        <v>0</v>
      </c>
      <c r="S11" s="76">
        <f>Timing!X39</f>
        <v>0</v>
      </c>
    </row>
    <row r="12" spans="1:19" x14ac:dyDescent="0.25">
      <c r="A12" s="52" t="s">
        <v>99</v>
      </c>
      <c r="B12" s="54" t="str">
        <f t="shared" si="0"/>
        <v>CHF</v>
      </c>
      <c r="C12" s="53"/>
      <c r="D12" s="55">
        <f t="shared" ref="D12:S12" si="1">SUM(D9:D11)</f>
        <v>0</v>
      </c>
      <c r="E12" s="55">
        <f t="shared" si="1"/>
        <v>0</v>
      </c>
      <c r="F12" s="55">
        <f t="shared" si="1"/>
        <v>0</v>
      </c>
      <c r="G12" s="55">
        <f t="shared" si="1"/>
        <v>0</v>
      </c>
      <c r="H12" s="55">
        <f t="shared" si="1"/>
        <v>0</v>
      </c>
      <c r="I12" s="55">
        <f t="shared" si="1"/>
        <v>0</v>
      </c>
      <c r="J12" s="55">
        <f t="shared" si="1"/>
        <v>0</v>
      </c>
      <c r="K12" s="55">
        <f t="shared" si="1"/>
        <v>0</v>
      </c>
      <c r="L12" s="55">
        <f t="shared" si="1"/>
        <v>0</v>
      </c>
      <c r="M12" s="55">
        <f t="shared" si="1"/>
        <v>0</v>
      </c>
      <c r="N12" s="55">
        <f t="shared" si="1"/>
        <v>0</v>
      </c>
      <c r="O12" s="55">
        <f t="shared" si="1"/>
        <v>0</v>
      </c>
      <c r="P12" s="71">
        <f t="shared" si="1"/>
        <v>0</v>
      </c>
      <c r="Q12" s="71">
        <f t="shared" si="1"/>
        <v>0</v>
      </c>
      <c r="R12" s="71">
        <f t="shared" si="1"/>
        <v>0</v>
      </c>
      <c r="S12" s="71">
        <f t="shared" si="1"/>
        <v>0</v>
      </c>
    </row>
    <row r="13" spans="1:19" x14ac:dyDescent="0.25">
      <c r="A13" s="36"/>
      <c r="B13" s="34"/>
      <c r="C13" s="36"/>
      <c r="D13" s="45"/>
      <c r="E13" s="56"/>
      <c r="F13" s="56"/>
      <c r="G13" s="56"/>
      <c r="H13" s="56"/>
      <c r="I13" s="56"/>
      <c r="J13" s="56"/>
      <c r="K13" s="56"/>
      <c r="L13" s="56"/>
      <c r="M13" s="56"/>
      <c r="N13" s="56"/>
      <c r="O13" s="56"/>
      <c r="P13" s="51" t="e">
        <f>P12/SUM(D12:O12)-1</f>
        <v>#DIV/0!</v>
      </c>
      <c r="Q13" s="51" t="e">
        <f>Q12/P12-1</f>
        <v>#DIV/0!</v>
      </c>
      <c r="R13" s="51" t="e">
        <f t="shared" ref="R13:S13" si="2">R12/Q12-1</f>
        <v>#DIV/0!</v>
      </c>
      <c r="S13" s="51" t="e">
        <f t="shared" si="2"/>
        <v>#DIV/0!</v>
      </c>
    </row>
    <row r="14" spans="1:19" x14ac:dyDescent="0.25">
      <c r="A14" s="28" t="s">
        <v>18</v>
      </c>
      <c r="B14" s="27"/>
      <c r="C14" s="1"/>
      <c r="D14" s="1"/>
      <c r="E14" s="1"/>
      <c r="F14" s="1"/>
      <c r="G14" s="1"/>
      <c r="H14" s="1"/>
      <c r="I14" s="1"/>
      <c r="J14" s="1"/>
      <c r="K14" s="1"/>
      <c r="L14" s="1"/>
      <c r="M14" s="1"/>
      <c r="N14" s="1"/>
      <c r="O14" s="1"/>
      <c r="P14" s="72"/>
      <c r="Q14" s="72"/>
      <c r="R14" s="73"/>
      <c r="S14" s="72"/>
    </row>
    <row r="15" spans="1:19" x14ac:dyDescent="0.25">
      <c r="A15" s="28">
        <f>'Zur Infoanfrage'!C27</f>
        <v>0</v>
      </c>
      <c r="B15" s="34"/>
      <c r="C15" s="1"/>
      <c r="D15" s="1"/>
      <c r="E15" s="1"/>
      <c r="F15" s="1"/>
      <c r="G15" s="1"/>
      <c r="H15" s="1"/>
      <c r="I15" s="1"/>
      <c r="J15" s="1"/>
      <c r="K15" s="1"/>
      <c r="L15" s="1"/>
      <c r="M15" s="1"/>
      <c r="N15" s="1"/>
      <c r="O15" s="1"/>
      <c r="P15" s="39"/>
      <c r="Q15" s="39"/>
      <c r="R15" s="39"/>
      <c r="S15" s="39"/>
    </row>
    <row r="16" spans="1:19" x14ac:dyDescent="0.25">
      <c r="A16" s="151" t="str">
        <f>Inputs!C133</f>
        <v>Wareneinkauf Geschäftsrichtung 1</v>
      </c>
      <c r="B16" s="34" t="s">
        <v>17</v>
      </c>
      <c r="C16" s="35"/>
      <c r="D16" s="33">
        <f>-Inputs!$G133*Kalkulationen!D9</f>
        <v>0</v>
      </c>
      <c r="E16" s="33">
        <f>-Inputs!$G133*Kalkulationen!E9</f>
        <v>0</v>
      </c>
      <c r="F16" s="33">
        <f>-Inputs!$G133*Kalkulationen!F9</f>
        <v>0</v>
      </c>
      <c r="G16" s="33">
        <f>-Inputs!$G133*Kalkulationen!G9</f>
        <v>0</v>
      </c>
      <c r="H16" s="33">
        <f>-Inputs!$G133*Kalkulationen!H9</f>
        <v>0</v>
      </c>
      <c r="I16" s="33">
        <f>-Inputs!$G133*Kalkulationen!I9</f>
        <v>0</v>
      </c>
      <c r="J16" s="33">
        <f>-Inputs!$G133*Kalkulationen!J9</f>
        <v>0</v>
      </c>
      <c r="K16" s="33">
        <f>-Inputs!$G133*Kalkulationen!K9</f>
        <v>0</v>
      </c>
      <c r="L16" s="33">
        <f>-Inputs!$G133*Kalkulationen!L9</f>
        <v>0</v>
      </c>
      <c r="M16" s="33">
        <f>-Inputs!$G133*Kalkulationen!M9</f>
        <v>0</v>
      </c>
      <c r="N16" s="33">
        <f>-Inputs!$G133*Kalkulationen!N9</f>
        <v>0</v>
      </c>
      <c r="O16" s="33">
        <f>-Inputs!$G133*Kalkulationen!O9</f>
        <v>0</v>
      </c>
      <c r="P16" s="23">
        <f>-Inputs!$G133*Kalkulationen!P9</f>
        <v>0</v>
      </c>
      <c r="Q16" s="23">
        <f>-Inputs!$G133*Kalkulationen!Q9</f>
        <v>0</v>
      </c>
      <c r="R16" s="23">
        <f>-Inputs!$G133*Kalkulationen!R9</f>
        <v>0</v>
      </c>
      <c r="S16" s="23">
        <f>-Inputs!$G133*Kalkulationen!S9</f>
        <v>0</v>
      </c>
    </row>
    <row r="17" spans="1:20" x14ac:dyDescent="0.25">
      <c r="A17" s="151" t="str">
        <f>Inputs!C134</f>
        <v>Wareneinkauf Geschäftsrichtung 2</v>
      </c>
      <c r="B17" s="34" t="s">
        <v>17</v>
      </c>
      <c r="C17" s="35"/>
      <c r="D17" s="33">
        <f>-Inputs!$G134*Kalkulationen!D10</f>
        <v>0</v>
      </c>
      <c r="E17" s="33">
        <f>-Inputs!$G134*Kalkulationen!E10</f>
        <v>0</v>
      </c>
      <c r="F17" s="33">
        <f>-Inputs!$G134*Kalkulationen!F10</f>
        <v>0</v>
      </c>
      <c r="G17" s="33">
        <f>-Inputs!$G134*Kalkulationen!G10</f>
        <v>0</v>
      </c>
      <c r="H17" s="33">
        <f>-Inputs!$G134*Kalkulationen!H10</f>
        <v>0</v>
      </c>
      <c r="I17" s="33">
        <f>-Inputs!$G134*Kalkulationen!I10</f>
        <v>0</v>
      </c>
      <c r="J17" s="33">
        <f>-Inputs!$G134*Kalkulationen!J10</f>
        <v>0</v>
      </c>
      <c r="K17" s="33">
        <f>-Inputs!$G134*Kalkulationen!K10</f>
        <v>0</v>
      </c>
      <c r="L17" s="33">
        <f>-Inputs!$G134*Kalkulationen!L10</f>
        <v>0</v>
      </c>
      <c r="M17" s="33">
        <f>-Inputs!$G134*Kalkulationen!M10</f>
        <v>0</v>
      </c>
      <c r="N17" s="33">
        <f>-Inputs!$G134*Kalkulationen!N10</f>
        <v>0</v>
      </c>
      <c r="O17" s="33">
        <f>-Inputs!$G134*Kalkulationen!O10</f>
        <v>0</v>
      </c>
      <c r="P17" s="23">
        <f>-Inputs!$G134*Kalkulationen!P10</f>
        <v>0</v>
      </c>
      <c r="Q17" s="23">
        <f>-Inputs!$G134*Kalkulationen!Q10</f>
        <v>0</v>
      </c>
      <c r="R17" s="23">
        <f>-Inputs!$G134*Kalkulationen!R10</f>
        <v>0</v>
      </c>
      <c r="S17" s="23">
        <f>-Inputs!$G134*Kalkulationen!S10</f>
        <v>0</v>
      </c>
    </row>
    <row r="18" spans="1:20" x14ac:dyDescent="0.25">
      <c r="A18" s="151" t="str">
        <f>Inputs!C135</f>
        <v>Wareneinkauf Geschäftsrichtung 3</v>
      </c>
      <c r="B18" s="34" t="s">
        <v>17</v>
      </c>
      <c r="C18" s="35"/>
      <c r="D18" s="33">
        <f>-Inputs!$G135*Kalkulationen!D11</f>
        <v>0</v>
      </c>
      <c r="E18" s="33">
        <f>-Inputs!$G135*Kalkulationen!E11</f>
        <v>0</v>
      </c>
      <c r="F18" s="33">
        <f>-Inputs!$G135*Kalkulationen!F11</f>
        <v>0</v>
      </c>
      <c r="G18" s="33">
        <f>-Inputs!$G135*Kalkulationen!G11</f>
        <v>0</v>
      </c>
      <c r="H18" s="33">
        <f>-Inputs!$G135*Kalkulationen!H11</f>
        <v>0</v>
      </c>
      <c r="I18" s="33">
        <f>-Inputs!$G135*Kalkulationen!I11</f>
        <v>0</v>
      </c>
      <c r="J18" s="33">
        <f>-Inputs!$G135*Kalkulationen!J11</f>
        <v>0</v>
      </c>
      <c r="K18" s="33">
        <f>-Inputs!$G135*Kalkulationen!K11</f>
        <v>0</v>
      </c>
      <c r="L18" s="33">
        <f>-Inputs!$G135*Kalkulationen!L11</f>
        <v>0</v>
      </c>
      <c r="M18" s="33">
        <f>-Inputs!$G135*Kalkulationen!M11</f>
        <v>0</v>
      </c>
      <c r="N18" s="33">
        <f>-Inputs!$G135*Kalkulationen!N11</f>
        <v>0</v>
      </c>
      <c r="O18" s="33">
        <f>-Inputs!$G135*Kalkulationen!O11</f>
        <v>0</v>
      </c>
      <c r="P18" s="23">
        <f>-Inputs!$G135*Kalkulationen!P11</f>
        <v>0</v>
      </c>
      <c r="Q18" s="23">
        <f>-Inputs!$G135*Kalkulationen!Q11</f>
        <v>0</v>
      </c>
      <c r="R18" s="23">
        <f>-Inputs!$G135*Kalkulationen!R11</f>
        <v>0</v>
      </c>
      <c r="S18" s="23">
        <f>-Inputs!$G135*Kalkulationen!S11</f>
        <v>0</v>
      </c>
    </row>
    <row r="19" spans="1:20" x14ac:dyDescent="0.25">
      <c r="A19" s="4" t="s">
        <v>90</v>
      </c>
      <c r="B19" s="29" t="str">
        <f>Currency_USD</f>
        <v>CHF</v>
      </c>
      <c r="C19" s="3"/>
      <c r="D19" s="155">
        <f t="shared" ref="D19:S19" si="3">SUM(D16:D18)</f>
        <v>0</v>
      </c>
      <c r="E19" s="155">
        <f t="shared" si="3"/>
        <v>0</v>
      </c>
      <c r="F19" s="155">
        <f t="shared" si="3"/>
        <v>0</v>
      </c>
      <c r="G19" s="155">
        <f t="shared" si="3"/>
        <v>0</v>
      </c>
      <c r="H19" s="155">
        <f t="shared" si="3"/>
        <v>0</v>
      </c>
      <c r="I19" s="155">
        <f t="shared" si="3"/>
        <v>0</v>
      </c>
      <c r="J19" s="155">
        <f t="shared" si="3"/>
        <v>0</v>
      </c>
      <c r="K19" s="155">
        <f t="shared" si="3"/>
        <v>0</v>
      </c>
      <c r="L19" s="155">
        <f t="shared" si="3"/>
        <v>0</v>
      </c>
      <c r="M19" s="155">
        <f t="shared" si="3"/>
        <v>0</v>
      </c>
      <c r="N19" s="155">
        <f t="shared" si="3"/>
        <v>0</v>
      </c>
      <c r="O19" s="155">
        <f t="shared" si="3"/>
        <v>0</v>
      </c>
      <c r="P19" s="156">
        <f t="shared" si="3"/>
        <v>0</v>
      </c>
      <c r="Q19" s="156">
        <f t="shared" si="3"/>
        <v>0</v>
      </c>
      <c r="R19" s="156">
        <f t="shared" si="3"/>
        <v>0</v>
      </c>
      <c r="S19" s="156">
        <f t="shared" si="3"/>
        <v>0</v>
      </c>
    </row>
    <row r="20" spans="1:20" x14ac:dyDescent="0.25">
      <c r="A20" s="1"/>
      <c r="B20" s="30"/>
      <c r="C20" s="1"/>
      <c r="D20" s="7"/>
      <c r="E20" s="7"/>
      <c r="F20" s="7"/>
      <c r="G20" s="7"/>
      <c r="H20" s="7"/>
      <c r="I20" s="7"/>
      <c r="J20" s="7"/>
      <c r="K20" s="7"/>
      <c r="L20" s="7"/>
      <c r="M20" s="7"/>
      <c r="N20" s="7"/>
      <c r="O20" s="7"/>
      <c r="P20" s="71"/>
      <c r="Q20" s="71"/>
      <c r="R20" s="71"/>
      <c r="S20" s="71"/>
    </row>
    <row r="21" spans="1:20" x14ac:dyDescent="0.25">
      <c r="A21" s="2" t="s">
        <v>54</v>
      </c>
      <c r="B21" s="5"/>
      <c r="C21" s="1"/>
      <c r="D21" s="1"/>
      <c r="E21" s="1"/>
      <c r="F21" s="1"/>
      <c r="G21" s="1"/>
      <c r="H21" s="1"/>
      <c r="I21" s="1"/>
      <c r="J21" s="1"/>
      <c r="K21" s="1"/>
      <c r="L21" s="1"/>
      <c r="M21" s="1"/>
      <c r="N21" s="1"/>
      <c r="O21" s="1"/>
      <c r="P21" s="39"/>
      <c r="Q21" s="39"/>
      <c r="R21" s="39"/>
      <c r="S21" s="39"/>
    </row>
    <row r="22" spans="1:20" x14ac:dyDescent="0.25">
      <c r="A22" s="157" t="s">
        <v>105</v>
      </c>
      <c r="B22" s="158" t="str">
        <f t="shared" ref="B22:B34" si="4">Currency_USD</f>
        <v>CHF</v>
      </c>
      <c r="C22" s="78"/>
      <c r="D22" s="159">
        <f>-(Inputs!$G$156*Inputs!$G$158*Inputs!$G$157+Inputs!$G$162*Inputs!$G$164*Inputs!$G$163)*(1+Inputs!$G$166)</f>
        <v>0</v>
      </c>
      <c r="E22" s="159">
        <f>-(Inputs!$G$156*Inputs!$G$158*Inputs!$G$157+Inputs!$G$162*Inputs!$G$164*Inputs!$G$163)*(1+Inputs!$G$166)</f>
        <v>0</v>
      </c>
      <c r="F22" s="159">
        <f>-(Inputs!$G$156*Inputs!$G$158*Inputs!$G$157+Inputs!$G$162*Inputs!$G$164*Inputs!$G$163)*(1+Inputs!$G$166)</f>
        <v>0</v>
      </c>
      <c r="G22" s="159">
        <f>-(Inputs!$G$156*Inputs!$G$158*Inputs!$G$157+Inputs!$G$162*Inputs!$G$164*Inputs!$G$163)*(1+Inputs!$G$166)</f>
        <v>0</v>
      </c>
      <c r="H22" s="159">
        <f>-(Inputs!$G$156*Inputs!$G$158*Inputs!$G$157+Inputs!$G$162*Inputs!$G$164*Inputs!$G$163)*(1+Inputs!$G$166)</f>
        <v>0</v>
      </c>
      <c r="I22" s="159">
        <f>-(Inputs!$G$156*Inputs!$G$158*Inputs!$G$157+Inputs!$G$162*Inputs!$G$164*Inputs!$G$163)*(1+Inputs!$G$166)</f>
        <v>0</v>
      </c>
      <c r="J22" s="159">
        <f>-(Inputs!$G$156*Inputs!$G$158*Inputs!$G$157+Inputs!$G$162*Inputs!$G$164*Inputs!$G$163)*(1+Inputs!$G$166)</f>
        <v>0</v>
      </c>
      <c r="K22" s="159">
        <f>-(Inputs!$G$156*Inputs!$G$158*Inputs!$G$157+Inputs!$G$162*Inputs!$G$164*Inputs!$G$163)*(1+Inputs!$G$166)</f>
        <v>0</v>
      </c>
      <c r="L22" s="159">
        <f>-(Inputs!$G$156*Inputs!$G$158*Inputs!$G$157+Inputs!$G$162*Inputs!$G$164*Inputs!$G$163)*(1+Inputs!$G$166)</f>
        <v>0</v>
      </c>
      <c r="M22" s="159">
        <f>-(Inputs!$G$156*Inputs!$G$158*Inputs!$G$157+Inputs!$G$162*Inputs!$G$164*Inputs!$G$163)*(1+Inputs!$G$166)</f>
        <v>0</v>
      </c>
      <c r="N22" s="159">
        <f>-(Inputs!$G$156*Inputs!$G$158*Inputs!$G$157+Inputs!$G$162*Inputs!$G$164*Inputs!$G$163)*(1+Inputs!$G$166)</f>
        <v>0</v>
      </c>
      <c r="O22" s="159">
        <f>-(Inputs!$G$156*Inputs!$G$158*Inputs!$G$157+Inputs!$G$162*Inputs!$G$164*Inputs!$G$163)*(1+Inputs!$G$166)</f>
        <v>0</v>
      </c>
      <c r="P22" s="23">
        <f>-(Inputs!H156*Inputs!H158*Inputs!$H$157+Inputs!H162*Inputs!H164*Inputs!$H$163)*Months_in_year*(1+Inputs!$G$166)</f>
        <v>0</v>
      </c>
      <c r="Q22" s="23">
        <f>-(Inputs!I156*Inputs!I158*Inputs!$I$157+Inputs!I162*Inputs!I164*Inputs!$I$163)*Months_in_year*(1+Inputs!$G$166)</f>
        <v>0</v>
      </c>
      <c r="R22" s="23">
        <f>-(Inputs!J156*Inputs!J158*Inputs!$J$157+Inputs!J162*Inputs!J164*Inputs!$J$163)*Months_in_year*(1+Inputs!$G$166)</f>
        <v>0</v>
      </c>
      <c r="S22" s="23">
        <f>-(Inputs!K156*Inputs!K158*Inputs!$K$157+Inputs!K162*Inputs!K164*Inputs!$K$163)*Months_in_year*(1+Inputs!$G$166)</f>
        <v>0</v>
      </c>
      <c r="T22" s="33"/>
    </row>
    <row r="23" spans="1:20" x14ac:dyDescent="0.25">
      <c r="A23" s="157" t="str">
        <f>Inputs!C140</f>
        <v>Mietaufwand</v>
      </c>
      <c r="B23" s="158" t="str">
        <f t="shared" si="4"/>
        <v>CHF</v>
      </c>
      <c r="C23" s="78"/>
      <c r="D23" s="159">
        <f>-IF(Timing!I$20=1,Inputs!$G140,HLOOKUP(VALUE(RIGHT(D$6,4)),Inputs!$G$139:$K$151,MATCH(Kalkulationen!$A23,Kalkulationen!$A$22:$A$34,0))*Months_in_year)</f>
        <v>0</v>
      </c>
      <c r="E23" s="159">
        <f>-IF(Timing!J$20=1,Inputs!$G140,HLOOKUP(VALUE(RIGHT(E$6,4)),Inputs!$G$139:$K$151,MATCH(Kalkulationen!$A23,Kalkulationen!$A$22:$A$34,0))*Months_in_year)</f>
        <v>0</v>
      </c>
      <c r="F23" s="159">
        <f>-IF(Timing!K$20=1,Inputs!$G140,HLOOKUP(VALUE(RIGHT(F$6,4)),Inputs!$G$139:$K$151,MATCH(Kalkulationen!$A23,Kalkulationen!$A$22:$A$34,0))*Months_in_year)</f>
        <v>0</v>
      </c>
      <c r="G23" s="159">
        <f>-IF(Timing!L$20=1,Inputs!$G140,HLOOKUP(VALUE(RIGHT(G$6,4)),Inputs!$G$139:$K$151,MATCH(Kalkulationen!$A23,Kalkulationen!$A$22:$A$34,0))*Months_in_year)</f>
        <v>0</v>
      </c>
      <c r="H23" s="159">
        <f>-IF(Timing!M$20=1,Inputs!$G140,HLOOKUP(VALUE(RIGHT(H$6,4)),Inputs!$G$139:$K$151,MATCH(Kalkulationen!$A23,Kalkulationen!$A$22:$A$34,0))*Months_in_year)</f>
        <v>0</v>
      </c>
      <c r="I23" s="159">
        <f>-IF(Timing!N$20=1,Inputs!$G140,HLOOKUP(VALUE(RIGHT(I$6,4)),Inputs!$G$139:$K$151,MATCH(Kalkulationen!$A23,Kalkulationen!$A$22:$A$34,0))*Months_in_year)</f>
        <v>0</v>
      </c>
      <c r="J23" s="159">
        <f>-IF(Timing!O$20=1,Inputs!$G140,HLOOKUP(VALUE(RIGHT(J$6,4)),Inputs!$G$139:$K$151,MATCH(Kalkulationen!$A23,Kalkulationen!$A$22:$A$34,0))*Months_in_year)</f>
        <v>0</v>
      </c>
      <c r="K23" s="159">
        <f>-IF(Timing!P$20=1,Inputs!$G140,HLOOKUP(VALUE(RIGHT(K$6,4)),Inputs!$G$139:$K$151,MATCH(Kalkulationen!$A23,Kalkulationen!$A$22:$A$34,0))*Months_in_year)</f>
        <v>0</v>
      </c>
      <c r="L23" s="159">
        <f>-IF(Timing!Q$20=1,Inputs!$G140,HLOOKUP(VALUE(RIGHT(L$6,4)),Inputs!$G$139:$K$151,MATCH(Kalkulationen!$A23,Kalkulationen!$A$22:$A$34,0))*Months_in_year)</f>
        <v>0</v>
      </c>
      <c r="M23" s="159">
        <f>-IF(Timing!R$20=1,Inputs!$G140,HLOOKUP(VALUE(RIGHT(M$6,4)),Inputs!$G$139:$K$151,MATCH(Kalkulationen!$A23,Kalkulationen!$A$22:$A$34,0))*Months_in_year)</f>
        <v>0</v>
      </c>
      <c r="N23" s="159">
        <f>-IF(Timing!S$20=1,Inputs!$G140,HLOOKUP(VALUE(RIGHT(N$6,4)),Inputs!$G$139:$K$151,MATCH(Kalkulationen!$A23,Kalkulationen!$A$22:$A$34,0))*Months_in_year)</f>
        <v>0</v>
      </c>
      <c r="O23" s="159">
        <f>-IF(Timing!T$20=1,Inputs!$G140,HLOOKUP(VALUE(RIGHT(O$6,4)),Inputs!$G$139:$K$151,MATCH(Kalkulationen!$A23,Kalkulationen!$A$22:$A$34,0))*Months_in_year)</f>
        <v>0</v>
      </c>
      <c r="P23" s="23">
        <f>-IF(Timing!U$20=1,Inputs!$G140,HLOOKUP(VALUE(RIGHT(P$6,4)),Inputs!$G$139:$K$151,MATCH(Kalkulationen!$A23,Kalkulationen!$A$22:$A$34,0))*Months_in_year)</f>
        <v>0</v>
      </c>
      <c r="Q23" s="23">
        <f>-IF(Timing!V$20=1,Inputs!$G140,HLOOKUP(VALUE(RIGHT(Q$6,4)),Inputs!$G$139:$K$151,MATCH(Kalkulationen!$A23,Kalkulationen!$A$22:$A$34,0))*Months_in_year)</f>
        <v>0</v>
      </c>
      <c r="R23" s="23">
        <f>-IF(Timing!W$20=1,Inputs!$G140,HLOOKUP(VALUE(RIGHT(R$6,4)),Inputs!$G$139:$K$151,MATCH(Kalkulationen!$A23,Kalkulationen!$A$22:$A$34,0))*Months_in_year)</f>
        <v>0</v>
      </c>
      <c r="S23" s="23">
        <f>-IF(Timing!X$20=1,Inputs!$G140,HLOOKUP(VALUE(RIGHT(S$6,4)),Inputs!$G$139:$K$151,MATCH(Kalkulationen!$A23,Kalkulationen!$A$22:$A$34,0))*Months_in_year)</f>
        <v>0</v>
      </c>
    </row>
    <row r="24" spans="1:20" x14ac:dyDescent="0.25">
      <c r="A24" s="157" t="str">
        <f>Inputs!C141</f>
        <v>Nebenkosten</v>
      </c>
      <c r="B24" s="158" t="str">
        <f t="shared" si="4"/>
        <v>CHF</v>
      </c>
      <c r="C24" s="78"/>
      <c r="D24" s="159">
        <f>-IF(Timing!I$20=1,Inputs!$G141,HLOOKUP(VALUE(RIGHT(D$6,4)),Inputs!$G$139:$K$151,MATCH(Kalkulationen!$A24,Kalkulationen!$A$22:$A$34,0))*Months_in_year)</f>
        <v>0</v>
      </c>
      <c r="E24" s="159">
        <f>-IF(Timing!J$20=1,Inputs!$G141,HLOOKUP(VALUE(RIGHT(E$6,4)),Inputs!$G$139:$K$151,MATCH(Kalkulationen!$A24,Kalkulationen!$A$22:$A$34,0))*Months_in_year)</f>
        <v>0</v>
      </c>
      <c r="F24" s="159">
        <f>-IF(Timing!K$20=1,Inputs!$G141,HLOOKUP(VALUE(RIGHT(F$6,4)),Inputs!$G$139:$K$151,MATCH(Kalkulationen!$A24,Kalkulationen!$A$22:$A$34,0))*Months_in_year)</f>
        <v>0</v>
      </c>
      <c r="G24" s="159">
        <f>-IF(Timing!L$20=1,Inputs!$G141,HLOOKUP(VALUE(RIGHT(G$6,4)),Inputs!$G$139:$K$151,MATCH(Kalkulationen!$A24,Kalkulationen!$A$22:$A$34,0))*Months_in_year)</f>
        <v>0</v>
      </c>
      <c r="H24" s="159">
        <f>-IF(Timing!M$20=1,Inputs!$G141,HLOOKUP(VALUE(RIGHT(H$6,4)),Inputs!$G$139:$K$151,MATCH(Kalkulationen!$A24,Kalkulationen!$A$22:$A$34,0))*Months_in_year)</f>
        <v>0</v>
      </c>
      <c r="I24" s="159">
        <f>-IF(Timing!N$20=1,Inputs!$G141,HLOOKUP(VALUE(RIGHT(I$6,4)),Inputs!$G$139:$K$151,MATCH(Kalkulationen!$A24,Kalkulationen!$A$22:$A$34,0))*Months_in_year)</f>
        <v>0</v>
      </c>
      <c r="J24" s="159">
        <f>-IF(Timing!O$20=1,Inputs!$G141,HLOOKUP(VALUE(RIGHT(J$6,4)),Inputs!$G$139:$K$151,MATCH(Kalkulationen!$A24,Kalkulationen!$A$22:$A$34,0))*Months_in_year)</f>
        <v>0</v>
      </c>
      <c r="K24" s="159">
        <f>-IF(Timing!P$20=1,Inputs!$G141,HLOOKUP(VALUE(RIGHT(K$6,4)),Inputs!$G$139:$K$151,MATCH(Kalkulationen!$A24,Kalkulationen!$A$22:$A$34,0))*Months_in_year)</f>
        <v>0</v>
      </c>
      <c r="L24" s="159">
        <f>-IF(Timing!Q$20=1,Inputs!$G141,HLOOKUP(VALUE(RIGHT(L$6,4)),Inputs!$G$139:$K$151,MATCH(Kalkulationen!$A24,Kalkulationen!$A$22:$A$34,0))*Months_in_year)</f>
        <v>0</v>
      </c>
      <c r="M24" s="159">
        <f>-IF(Timing!R$20=1,Inputs!$G141,HLOOKUP(VALUE(RIGHT(M$6,4)),Inputs!$G$139:$K$151,MATCH(Kalkulationen!$A24,Kalkulationen!$A$22:$A$34,0))*Months_in_year)</f>
        <v>0</v>
      </c>
      <c r="N24" s="159">
        <f>-IF(Timing!S$20=1,Inputs!$G141,HLOOKUP(VALUE(RIGHT(N$6,4)),Inputs!$G$139:$K$151,MATCH(Kalkulationen!$A24,Kalkulationen!$A$22:$A$34,0))*Months_in_year)</f>
        <v>0</v>
      </c>
      <c r="O24" s="159">
        <f>-IF(Timing!T$20=1,Inputs!$G141,HLOOKUP(VALUE(RIGHT(O$6,4)),Inputs!$G$139:$K$151,MATCH(Kalkulationen!$A24,Kalkulationen!$A$22:$A$34,0))*Months_in_year)</f>
        <v>0</v>
      </c>
      <c r="P24" s="23">
        <f>-IF(Timing!U$20=1,Inputs!$G141,HLOOKUP(VALUE(RIGHT(P$6,4)),Inputs!$G$139:$K$151,MATCH(Kalkulationen!$A24,Kalkulationen!$A$22:$A$34,0))*Months_in_year)</f>
        <v>0</v>
      </c>
      <c r="Q24" s="23">
        <f>-IF(Timing!V$20=1,Inputs!$G141,HLOOKUP(VALUE(RIGHT(Q$6,4)),Inputs!$G$139:$K$151,MATCH(Kalkulationen!$A24,Kalkulationen!$A$22:$A$34,0))*Months_in_year)</f>
        <v>0</v>
      </c>
      <c r="R24" s="23">
        <f>-IF(Timing!W$20=1,Inputs!$G141,HLOOKUP(VALUE(RIGHT(R$6,4)),Inputs!$G$139:$K$151,MATCH(Kalkulationen!$A24,Kalkulationen!$A$22:$A$34,0))*Months_in_year)</f>
        <v>0</v>
      </c>
      <c r="S24" s="23">
        <f>-IF(Timing!X$20=1,Inputs!$G141,HLOOKUP(VALUE(RIGHT(S$6,4)),Inputs!$G$139:$K$151,MATCH(Kalkulationen!$A24,Kalkulationen!$A$22:$A$34,0))*Months_in_year)</f>
        <v>0</v>
      </c>
    </row>
    <row r="25" spans="1:20" x14ac:dyDescent="0.25">
      <c r="A25" s="154" t="str">
        <f>Inputs!C142</f>
        <v>Hausratversicherung (p.a.)</v>
      </c>
      <c r="B25" s="158" t="str">
        <f t="shared" si="4"/>
        <v>CHF</v>
      </c>
      <c r="C25" s="78"/>
      <c r="D25" s="159">
        <f>-IF(Timing!I$20=1,Inputs!$G142/Months_in_year,HLOOKUP(VALUE(RIGHT(D$6,4)),Inputs!$G$139:$K$151,MATCH(Kalkulationen!$A25,Kalkulationen!$A$22:$A$34,0)))</f>
        <v>0</v>
      </c>
      <c r="E25" s="159">
        <f>-IF(Timing!J$20=1,Inputs!$G142/Months_in_year,HLOOKUP(VALUE(RIGHT(E$6,4)),Inputs!$G$139:$K$151,MATCH(Kalkulationen!$A25,Kalkulationen!$A$22:$A$34,0)))</f>
        <v>0</v>
      </c>
      <c r="F25" s="159">
        <f>-IF(Timing!K$20=1,Inputs!$G142/Months_in_year,HLOOKUP(VALUE(RIGHT(F$6,4)),Inputs!$G$139:$K$151,MATCH(Kalkulationen!$A25,Kalkulationen!$A$22:$A$34,0)))</f>
        <v>0</v>
      </c>
      <c r="G25" s="159">
        <f>-IF(Timing!L$20=1,Inputs!$G142/Months_in_year,HLOOKUP(VALUE(RIGHT(G$6,4)),Inputs!$G$139:$K$151,MATCH(Kalkulationen!$A25,Kalkulationen!$A$22:$A$34,0)))</f>
        <v>0</v>
      </c>
      <c r="H25" s="159">
        <f>-IF(Timing!M$20=1,Inputs!$G142/Months_in_year,HLOOKUP(VALUE(RIGHT(H$6,4)),Inputs!$G$139:$K$151,MATCH(Kalkulationen!$A25,Kalkulationen!$A$22:$A$34,0)))</f>
        <v>0</v>
      </c>
      <c r="I25" s="159">
        <f>-IF(Timing!N$20=1,Inputs!$G142/Months_in_year,HLOOKUP(VALUE(RIGHT(I$6,4)),Inputs!$G$139:$K$151,MATCH(Kalkulationen!$A25,Kalkulationen!$A$22:$A$34,0)))</f>
        <v>0</v>
      </c>
      <c r="J25" s="159">
        <f>-IF(Timing!O$20=1,Inputs!$G142/Months_in_year,HLOOKUP(VALUE(RIGHT(J$6,4)),Inputs!$G$139:$K$151,MATCH(Kalkulationen!$A25,Kalkulationen!$A$22:$A$34,0)))</f>
        <v>0</v>
      </c>
      <c r="K25" s="159">
        <f>-IF(Timing!P$20=1,Inputs!$G142/Months_in_year,HLOOKUP(VALUE(RIGHT(K$6,4)),Inputs!$G$139:$K$151,MATCH(Kalkulationen!$A25,Kalkulationen!$A$22:$A$34,0)))</f>
        <v>0</v>
      </c>
      <c r="L25" s="159">
        <f>-IF(Timing!Q$20=1,Inputs!$G142/Months_in_year,HLOOKUP(VALUE(RIGHT(L$6,4)),Inputs!$G$139:$K$151,MATCH(Kalkulationen!$A25,Kalkulationen!$A$22:$A$34,0)))</f>
        <v>0</v>
      </c>
      <c r="M25" s="159">
        <f>-IF(Timing!R$20=1,Inputs!$G142/Months_in_year,HLOOKUP(VALUE(RIGHT(M$6,4)),Inputs!$G$139:$K$151,MATCH(Kalkulationen!$A25,Kalkulationen!$A$22:$A$34,0)))</f>
        <v>0</v>
      </c>
      <c r="N25" s="159">
        <f>-IF(Timing!S$20=1,Inputs!$G142/Months_in_year,HLOOKUP(VALUE(RIGHT(N$6,4)),Inputs!$G$139:$K$151,MATCH(Kalkulationen!$A25,Kalkulationen!$A$22:$A$34,0)))</f>
        <v>0</v>
      </c>
      <c r="O25" s="159">
        <f>-IF(Timing!T$20=1,Inputs!$G142/Months_in_year,HLOOKUP(VALUE(RIGHT(O$6,4)),Inputs!$G$139:$K$151,MATCH(Kalkulationen!$A25,Kalkulationen!$A$22:$A$34,0)))</f>
        <v>0</v>
      </c>
      <c r="P25" s="23">
        <f>-IF(Timing!U$20=1,Inputs!$G142/Months_in_year,HLOOKUP(VALUE(RIGHT(P$6,4)),Inputs!$G$139:$K$151,MATCH(Kalkulationen!$A25,Kalkulationen!$A$22:$A$34,0)))</f>
        <v>0</v>
      </c>
      <c r="Q25" s="23">
        <f>-IF(Timing!V$20=1,Inputs!$G142/Months_in_year,HLOOKUP(VALUE(RIGHT(Q$6,4)),Inputs!$G$139:$K$151,MATCH(Kalkulationen!$A25,Kalkulationen!$A$22:$A$34,0)))</f>
        <v>0</v>
      </c>
      <c r="R25" s="23">
        <f>-IF(Timing!W$20=1,Inputs!$G142/Months_in_year,HLOOKUP(VALUE(RIGHT(R$6,4)),Inputs!$G$139:$K$151,MATCH(Kalkulationen!$A25,Kalkulationen!$A$22:$A$34,0)))</f>
        <v>0</v>
      </c>
      <c r="S25" s="23">
        <f>-IF(Timing!X$20=1,Inputs!$G142/Months_in_year,HLOOKUP(VALUE(RIGHT(S$6,4)),Inputs!$G$139:$K$151,MATCH(Kalkulationen!$A25,Kalkulationen!$A$22:$A$34,0)))</f>
        <v>0</v>
      </c>
    </row>
    <row r="26" spans="1:20" x14ac:dyDescent="0.25">
      <c r="A26" s="154" t="str">
        <f>Inputs!C143</f>
        <v>Sachversicherung (p.a.)</v>
      </c>
      <c r="B26" s="158" t="str">
        <f t="shared" si="4"/>
        <v>CHF</v>
      </c>
      <c r="C26" s="78"/>
      <c r="D26" s="159">
        <f>-IF(Timing!I$20=1,Inputs!$G143/Months_in_year,HLOOKUP(VALUE(RIGHT(D$6,4)),Inputs!$G$139:$K$151,MATCH(Kalkulationen!$A26,Kalkulationen!$A$22:$A$34,0)))</f>
        <v>0</v>
      </c>
      <c r="E26" s="159">
        <f>-IF(Timing!J$20=1,Inputs!$G143/Months_in_year,HLOOKUP(VALUE(RIGHT(E$6,4)),Inputs!$G$139:$K$151,MATCH(Kalkulationen!$A26,Kalkulationen!$A$22:$A$34,0)))</f>
        <v>0</v>
      </c>
      <c r="F26" s="159">
        <f>-IF(Timing!K$20=1,Inputs!$G143/Months_in_year,HLOOKUP(VALUE(RIGHT(F$6,4)),Inputs!$G$139:$K$151,MATCH(Kalkulationen!$A26,Kalkulationen!$A$22:$A$34,0)))</f>
        <v>0</v>
      </c>
      <c r="G26" s="159">
        <f>-IF(Timing!L$20=1,Inputs!$G143/Months_in_year,HLOOKUP(VALUE(RIGHT(G$6,4)),Inputs!$G$139:$K$151,MATCH(Kalkulationen!$A26,Kalkulationen!$A$22:$A$34,0)))</f>
        <v>0</v>
      </c>
      <c r="H26" s="159">
        <f>-IF(Timing!M$20=1,Inputs!$G143/Months_in_year,HLOOKUP(VALUE(RIGHT(H$6,4)),Inputs!$G$139:$K$151,MATCH(Kalkulationen!$A26,Kalkulationen!$A$22:$A$34,0)))</f>
        <v>0</v>
      </c>
      <c r="I26" s="159">
        <f>-IF(Timing!N$20=1,Inputs!$G143/Months_in_year,HLOOKUP(VALUE(RIGHT(I$6,4)),Inputs!$G$139:$K$151,MATCH(Kalkulationen!$A26,Kalkulationen!$A$22:$A$34,0)))</f>
        <v>0</v>
      </c>
      <c r="J26" s="159">
        <f>-IF(Timing!O$20=1,Inputs!$G143/Months_in_year,HLOOKUP(VALUE(RIGHT(J$6,4)),Inputs!$G$139:$K$151,MATCH(Kalkulationen!$A26,Kalkulationen!$A$22:$A$34,0)))</f>
        <v>0</v>
      </c>
      <c r="K26" s="159">
        <f>-IF(Timing!P$20=1,Inputs!$G143/Months_in_year,HLOOKUP(VALUE(RIGHT(K$6,4)),Inputs!$G$139:$K$151,MATCH(Kalkulationen!$A26,Kalkulationen!$A$22:$A$34,0)))</f>
        <v>0</v>
      </c>
      <c r="L26" s="159">
        <f>-IF(Timing!Q$20=1,Inputs!$G143/Months_in_year,HLOOKUP(VALUE(RIGHT(L$6,4)),Inputs!$G$139:$K$151,MATCH(Kalkulationen!$A26,Kalkulationen!$A$22:$A$34,0)))</f>
        <v>0</v>
      </c>
      <c r="M26" s="159">
        <f>-IF(Timing!R$20=1,Inputs!$G143/Months_in_year,HLOOKUP(VALUE(RIGHT(M$6,4)),Inputs!$G$139:$K$151,MATCH(Kalkulationen!$A26,Kalkulationen!$A$22:$A$34,0)))</f>
        <v>0</v>
      </c>
      <c r="N26" s="159">
        <f>-IF(Timing!S$20=1,Inputs!$G143/Months_in_year,HLOOKUP(VALUE(RIGHT(N$6,4)),Inputs!$G$139:$K$151,MATCH(Kalkulationen!$A26,Kalkulationen!$A$22:$A$34,0)))</f>
        <v>0</v>
      </c>
      <c r="O26" s="159">
        <f>-IF(Timing!T$20=1,Inputs!$G143/Months_in_year,HLOOKUP(VALUE(RIGHT(O$6,4)),Inputs!$G$139:$K$151,MATCH(Kalkulationen!$A26,Kalkulationen!$A$22:$A$34,0)))</f>
        <v>0</v>
      </c>
      <c r="P26" s="23">
        <f>-IF(Timing!U$20=1,Inputs!$G143/Months_in_year,HLOOKUP(VALUE(RIGHT(P$6,4)),Inputs!$G$139:$K$151,MATCH(Kalkulationen!$A26,Kalkulationen!$A$22:$A$34,0)))</f>
        <v>0</v>
      </c>
      <c r="Q26" s="23">
        <f>-IF(Timing!V$20=1,Inputs!$G143/Months_in_year,HLOOKUP(VALUE(RIGHT(Q$6,4)),Inputs!$G$139:$K$151,MATCH(Kalkulationen!$A26,Kalkulationen!$A$22:$A$34,0)))</f>
        <v>0</v>
      </c>
      <c r="R26" s="23">
        <f>-IF(Timing!W$20=1,Inputs!$G143/Months_in_year,HLOOKUP(VALUE(RIGHT(R$6,4)),Inputs!$G$139:$K$151,MATCH(Kalkulationen!$A26,Kalkulationen!$A$22:$A$34,0)))</f>
        <v>0</v>
      </c>
      <c r="S26" s="23">
        <f>-IF(Timing!X$20=1,Inputs!$G143/Months_in_year,HLOOKUP(VALUE(RIGHT(S$6,4)),Inputs!$G$139:$K$151,MATCH(Kalkulationen!$A26,Kalkulationen!$A$22:$A$34,0)))</f>
        <v>0</v>
      </c>
    </row>
    <row r="27" spans="1:20" x14ac:dyDescent="0.25">
      <c r="A27" s="154" t="str">
        <f>Inputs!C144</f>
        <v>Weitere Versicherung (p.a.)</v>
      </c>
      <c r="B27" s="158" t="str">
        <f t="shared" si="4"/>
        <v>CHF</v>
      </c>
      <c r="C27" s="78"/>
      <c r="D27" s="159">
        <f>-IF(Timing!I$20=1,Inputs!$G144/Months_in_year,HLOOKUP(VALUE(RIGHT(D$6,4)),Inputs!$G$139:$K$151,MATCH(Kalkulationen!$A27,Kalkulationen!$A$22:$A$34,0)))</f>
        <v>0</v>
      </c>
      <c r="E27" s="159">
        <f>-IF(Timing!J$20=1,Inputs!$G144/Months_in_year,HLOOKUP(VALUE(RIGHT(E$6,4)),Inputs!$G$139:$K$151,MATCH(Kalkulationen!$A27,Kalkulationen!$A$22:$A$34,0)))</f>
        <v>0</v>
      </c>
      <c r="F27" s="159">
        <f>-IF(Timing!K$20=1,Inputs!$G144/Months_in_year,HLOOKUP(VALUE(RIGHT(F$6,4)),Inputs!$G$139:$K$151,MATCH(Kalkulationen!$A27,Kalkulationen!$A$22:$A$34,0)))</f>
        <v>0</v>
      </c>
      <c r="G27" s="159">
        <f>-IF(Timing!L$20=1,Inputs!$G144/Months_in_year,HLOOKUP(VALUE(RIGHT(G$6,4)),Inputs!$G$139:$K$151,MATCH(Kalkulationen!$A27,Kalkulationen!$A$22:$A$34,0)))</f>
        <v>0</v>
      </c>
      <c r="H27" s="159">
        <f>-IF(Timing!M$20=1,Inputs!$G144/Months_in_year,HLOOKUP(VALUE(RIGHT(H$6,4)),Inputs!$G$139:$K$151,MATCH(Kalkulationen!$A27,Kalkulationen!$A$22:$A$34,0)))</f>
        <v>0</v>
      </c>
      <c r="I27" s="159">
        <f>-IF(Timing!N$20=1,Inputs!$G144/Months_in_year,HLOOKUP(VALUE(RIGHT(I$6,4)),Inputs!$G$139:$K$151,MATCH(Kalkulationen!$A27,Kalkulationen!$A$22:$A$34,0)))</f>
        <v>0</v>
      </c>
      <c r="J27" s="159">
        <f>-IF(Timing!O$20=1,Inputs!$G144/Months_in_year,HLOOKUP(VALUE(RIGHT(J$6,4)),Inputs!$G$139:$K$151,MATCH(Kalkulationen!$A27,Kalkulationen!$A$22:$A$34,0)))</f>
        <v>0</v>
      </c>
      <c r="K27" s="159">
        <f>-IF(Timing!P$20=1,Inputs!$G144/Months_in_year,HLOOKUP(VALUE(RIGHT(K$6,4)),Inputs!$G$139:$K$151,MATCH(Kalkulationen!$A27,Kalkulationen!$A$22:$A$34,0)))</f>
        <v>0</v>
      </c>
      <c r="L27" s="159">
        <f>-IF(Timing!Q$20=1,Inputs!$G144/Months_in_year,HLOOKUP(VALUE(RIGHT(L$6,4)),Inputs!$G$139:$K$151,MATCH(Kalkulationen!$A27,Kalkulationen!$A$22:$A$34,0)))</f>
        <v>0</v>
      </c>
      <c r="M27" s="159">
        <f>-IF(Timing!R$20=1,Inputs!$G144/Months_in_year,HLOOKUP(VALUE(RIGHT(M$6,4)),Inputs!$G$139:$K$151,MATCH(Kalkulationen!$A27,Kalkulationen!$A$22:$A$34,0)))</f>
        <v>0</v>
      </c>
      <c r="N27" s="159">
        <f>-IF(Timing!S$20=1,Inputs!$G144/Months_in_year,HLOOKUP(VALUE(RIGHT(N$6,4)),Inputs!$G$139:$K$151,MATCH(Kalkulationen!$A27,Kalkulationen!$A$22:$A$34,0)))</f>
        <v>0</v>
      </c>
      <c r="O27" s="159">
        <f>-IF(Timing!T$20=1,Inputs!$G144/Months_in_year,HLOOKUP(VALUE(RIGHT(O$6,4)),Inputs!$G$139:$K$151,MATCH(Kalkulationen!$A27,Kalkulationen!$A$22:$A$34,0)))</f>
        <v>0</v>
      </c>
      <c r="P27" s="23">
        <f>-IF(Timing!U$20=1,Inputs!$G144/Months_in_year,HLOOKUP(VALUE(RIGHT(P$6,4)),Inputs!$G$139:$K$151,MATCH(Kalkulationen!$A27,Kalkulationen!$A$22:$A$34,0)))</f>
        <v>0</v>
      </c>
      <c r="Q27" s="23">
        <f>-IF(Timing!V$20=1,Inputs!$G144/Months_in_year,HLOOKUP(VALUE(RIGHT(Q$6,4)),Inputs!$G$139:$K$151,MATCH(Kalkulationen!$A27,Kalkulationen!$A$22:$A$34,0)))</f>
        <v>0</v>
      </c>
      <c r="R27" s="23">
        <f>-IF(Timing!W$20=1,Inputs!$G144/Months_in_year,HLOOKUP(VALUE(RIGHT(R$6,4)),Inputs!$G$139:$K$151,MATCH(Kalkulationen!$A27,Kalkulationen!$A$22:$A$34,0)))</f>
        <v>0</v>
      </c>
      <c r="S27" s="23">
        <f>-IF(Timing!X$20=1,Inputs!$G144/Months_in_year,HLOOKUP(VALUE(RIGHT(S$6,4)),Inputs!$G$139:$K$151,MATCH(Kalkulationen!$A27,Kalkulationen!$A$22:$A$34,0)))</f>
        <v>0</v>
      </c>
    </row>
    <row r="28" spans="1:20" x14ac:dyDescent="0.25">
      <c r="A28" s="49" t="str">
        <f>Inputs!C145</f>
        <v>Unterhalt, Reparatur, Ersatz (URE)</v>
      </c>
      <c r="B28" s="34" t="str">
        <f t="shared" si="4"/>
        <v>CHF</v>
      </c>
      <c r="C28" s="1"/>
      <c r="D28" s="33">
        <f>-IF(Timing!I$20=1,Inputs!$G145,HLOOKUP(VALUE(RIGHT(D$6,4)),Inputs!$G$139:$K$151,MATCH(Kalkulationen!$A28,Kalkulationen!$A$22:$A$34,0))*Months_in_year)</f>
        <v>0</v>
      </c>
      <c r="E28" s="33">
        <f>-IF(Timing!J$20=1,Inputs!$G145,HLOOKUP(VALUE(RIGHT(E$6,4)),Inputs!$G$139:$K$151,MATCH(Kalkulationen!$A28,Kalkulationen!$A$22:$A$34,0))*Months_in_year)</f>
        <v>0</v>
      </c>
      <c r="F28" s="33">
        <f>-IF(Timing!K$20=1,Inputs!$G145,HLOOKUP(VALUE(RIGHT(F$6,4)),Inputs!$G$139:$K$151,MATCH(Kalkulationen!$A28,Kalkulationen!$A$22:$A$34,0))*Months_in_year)</f>
        <v>0</v>
      </c>
      <c r="G28" s="33">
        <f>-IF(Timing!L$20=1,Inputs!$G145,HLOOKUP(VALUE(RIGHT(G$6,4)),Inputs!$G$139:$K$151,MATCH(Kalkulationen!$A28,Kalkulationen!$A$22:$A$34,0))*Months_in_year)</f>
        <v>0</v>
      </c>
      <c r="H28" s="33">
        <f>-IF(Timing!M$20=1,Inputs!$G145,HLOOKUP(VALUE(RIGHT(H$6,4)),Inputs!$G$139:$K$151,MATCH(Kalkulationen!$A28,Kalkulationen!$A$22:$A$34,0))*Months_in_year)</f>
        <v>0</v>
      </c>
      <c r="I28" s="33">
        <f>-IF(Timing!N$20=1,Inputs!$G145,HLOOKUP(VALUE(RIGHT(I$6,4)),Inputs!$G$139:$K$151,MATCH(Kalkulationen!$A28,Kalkulationen!$A$22:$A$34,0))*Months_in_year)</f>
        <v>0</v>
      </c>
      <c r="J28" s="33">
        <f>-IF(Timing!O$20=1,Inputs!$G145,HLOOKUP(VALUE(RIGHT(J$6,4)),Inputs!$G$139:$K$151,MATCH(Kalkulationen!$A28,Kalkulationen!$A$22:$A$34,0))*Months_in_year)</f>
        <v>0</v>
      </c>
      <c r="K28" s="33">
        <f>-IF(Timing!P$20=1,Inputs!$G145,HLOOKUP(VALUE(RIGHT(K$6,4)),Inputs!$G$139:$K$151,MATCH(Kalkulationen!$A28,Kalkulationen!$A$22:$A$34,0))*Months_in_year)</f>
        <v>0</v>
      </c>
      <c r="L28" s="33">
        <f>-IF(Timing!Q$20=1,Inputs!$G145,HLOOKUP(VALUE(RIGHT(L$6,4)),Inputs!$G$139:$K$151,MATCH(Kalkulationen!$A28,Kalkulationen!$A$22:$A$34,0))*Months_in_year)</f>
        <v>0</v>
      </c>
      <c r="M28" s="33">
        <f>-IF(Timing!R$20=1,Inputs!$G145,HLOOKUP(VALUE(RIGHT(M$6,4)),Inputs!$G$139:$K$151,MATCH(Kalkulationen!$A28,Kalkulationen!$A$22:$A$34,0))*Months_in_year)</f>
        <v>0</v>
      </c>
      <c r="N28" s="33">
        <f>-IF(Timing!S$20=1,Inputs!$G145,HLOOKUP(VALUE(RIGHT(N$6,4)),Inputs!$G$139:$K$151,MATCH(Kalkulationen!$A28,Kalkulationen!$A$22:$A$34,0))*Months_in_year)</f>
        <v>0</v>
      </c>
      <c r="O28" s="33">
        <f>-IF(Timing!T$20=1,Inputs!$G145,HLOOKUP(VALUE(RIGHT(O$6,4)),Inputs!$G$139:$K$151,MATCH(Kalkulationen!$A28,Kalkulationen!$A$22:$A$34,0))*Months_in_year)</f>
        <v>0</v>
      </c>
      <c r="P28" s="23">
        <f>-IF(Timing!U$20=1,Inputs!$G145,HLOOKUP(VALUE(RIGHT(P$6,4)),Inputs!$G$139:$K$151,MATCH(Kalkulationen!$A28,Kalkulationen!$A$22:$A$34,0))*Months_in_year)</f>
        <v>0</v>
      </c>
      <c r="Q28" s="23">
        <f>-IF(Timing!V$20=1,Inputs!$G145,HLOOKUP(VALUE(RIGHT(Q$6,4)),Inputs!$G$139:$K$151,MATCH(Kalkulationen!$A28,Kalkulationen!$A$22:$A$34,0))*Months_in_year)</f>
        <v>0</v>
      </c>
      <c r="R28" s="23">
        <f>-IF(Timing!W$20=1,Inputs!$G145,HLOOKUP(VALUE(RIGHT(R$6,4)),Inputs!$G$139:$K$151,MATCH(Kalkulationen!$A28,Kalkulationen!$A$22:$A$34,0))*Months_in_year)</f>
        <v>0</v>
      </c>
      <c r="S28" s="23">
        <f>-IF(Timing!X$20=1,Inputs!$G145,HLOOKUP(VALUE(RIGHT(S$6,4)),Inputs!$G$139:$K$151,MATCH(Kalkulationen!$A28,Kalkulationen!$A$22:$A$34,0))*Months_in_year)</f>
        <v>0</v>
      </c>
    </row>
    <row r="29" spans="1:20" x14ac:dyDescent="0.25">
      <c r="A29" s="49" t="str">
        <f>Inputs!C146</f>
        <v>Reinigungs- &amp; Entsorgungsaufwand</v>
      </c>
      <c r="B29" s="34" t="str">
        <f t="shared" si="4"/>
        <v>CHF</v>
      </c>
      <c r="C29" s="1"/>
      <c r="D29" s="33">
        <f>-IF(Timing!I$20=1,Inputs!$G146,HLOOKUP(VALUE(RIGHT(D$6,4)),Inputs!$G$139:$K$151,MATCH(Kalkulationen!$A29,Kalkulationen!$A$22:$A$34,0))*Months_in_year)</f>
        <v>0</v>
      </c>
      <c r="E29" s="33">
        <f>-IF(Timing!J$20=1,Inputs!$G146,HLOOKUP(VALUE(RIGHT(E$6,4)),Inputs!$G$139:$K$151,MATCH(Kalkulationen!$A29,Kalkulationen!$A$22:$A$34,0))*Months_in_year)</f>
        <v>0</v>
      </c>
      <c r="F29" s="33">
        <f>-IF(Timing!K$20=1,Inputs!$G146,HLOOKUP(VALUE(RIGHT(F$6,4)),Inputs!$G$139:$K$151,MATCH(Kalkulationen!$A29,Kalkulationen!$A$22:$A$34,0))*Months_in_year)</f>
        <v>0</v>
      </c>
      <c r="G29" s="33">
        <f>-IF(Timing!L$20=1,Inputs!$G146,HLOOKUP(VALUE(RIGHT(G$6,4)),Inputs!$G$139:$K$151,MATCH(Kalkulationen!$A29,Kalkulationen!$A$22:$A$34,0))*Months_in_year)</f>
        <v>0</v>
      </c>
      <c r="H29" s="33">
        <f>-IF(Timing!M$20=1,Inputs!$G146,HLOOKUP(VALUE(RIGHT(H$6,4)),Inputs!$G$139:$K$151,MATCH(Kalkulationen!$A29,Kalkulationen!$A$22:$A$34,0))*Months_in_year)</f>
        <v>0</v>
      </c>
      <c r="I29" s="33">
        <f>-IF(Timing!N$20=1,Inputs!$G146,HLOOKUP(VALUE(RIGHT(I$6,4)),Inputs!$G$139:$K$151,MATCH(Kalkulationen!$A29,Kalkulationen!$A$22:$A$34,0))*Months_in_year)</f>
        <v>0</v>
      </c>
      <c r="J29" s="33">
        <f>-IF(Timing!O$20=1,Inputs!$G146,HLOOKUP(VALUE(RIGHT(J$6,4)),Inputs!$G$139:$K$151,MATCH(Kalkulationen!$A29,Kalkulationen!$A$22:$A$34,0))*Months_in_year)</f>
        <v>0</v>
      </c>
      <c r="K29" s="33">
        <f>-IF(Timing!P$20=1,Inputs!$G146,HLOOKUP(VALUE(RIGHT(K$6,4)),Inputs!$G$139:$K$151,MATCH(Kalkulationen!$A29,Kalkulationen!$A$22:$A$34,0))*Months_in_year)</f>
        <v>0</v>
      </c>
      <c r="L29" s="33">
        <f>-IF(Timing!Q$20=1,Inputs!$G146,HLOOKUP(VALUE(RIGHT(L$6,4)),Inputs!$G$139:$K$151,MATCH(Kalkulationen!$A29,Kalkulationen!$A$22:$A$34,0))*Months_in_year)</f>
        <v>0</v>
      </c>
      <c r="M29" s="33">
        <f>-IF(Timing!R$20=1,Inputs!$G146,HLOOKUP(VALUE(RIGHT(M$6,4)),Inputs!$G$139:$K$151,MATCH(Kalkulationen!$A29,Kalkulationen!$A$22:$A$34,0))*Months_in_year)</f>
        <v>0</v>
      </c>
      <c r="N29" s="33">
        <f>-IF(Timing!S$20=1,Inputs!$G146,HLOOKUP(VALUE(RIGHT(N$6,4)),Inputs!$G$139:$K$151,MATCH(Kalkulationen!$A29,Kalkulationen!$A$22:$A$34,0))*Months_in_year)</f>
        <v>0</v>
      </c>
      <c r="O29" s="33">
        <f>-IF(Timing!T$20=1,Inputs!$G146,HLOOKUP(VALUE(RIGHT(O$6,4)),Inputs!$G$139:$K$151,MATCH(Kalkulationen!$A29,Kalkulationen!$A$22:$A$34,0))*Months_in_year)</f>
        <v>0</v>
      </c>
      <c r="P29" s="23">
        <f>-IF(Timing!U$20=1,Inputs!$G146,HLOOKUP(VALUE(RIGHT(P$6,4)),Inputs!$G$139:$K$151,MATCH(Kalkulationen!$A29,Kalkulationen!$A$22:$A$34,0))*Months_in_year)</f>
        <v>0</v>
      </c>
      <c r="Q29" s="23">
        <f>-IF(Timing!V$20=1,Inputs!$G146,HLOOKUP(VALUE(RIGHT(Q$6,4)),Inputs!$G$139:$K$151,MATCH(Kalkulationen!$A29,Kalkulationen!$A$22:$A$34,0))*Months_in_year)</f>
        <v>0</v>
      </c>
      <c r="R29" s="23">
        <f>-IF(Timing!W$20=1,Inputs!$G146,HLOOKUP(VALUE(RIGHT(R$6,4)),Inputs!$G$139:$K$151,MATCH(Kalkulationen!$A29,Kalkulationen!$A$22:$A$34,0))*Months_in_year)</f>
        <v>0</v>
      </c>
      <c r="S29" s="23">
        <f>-IF(Timing!X$20=1,Inputs!$G146,HLOOKUP(VALUE(RIGHT(S$6,4)),Inputs!$G$139:$K$151,MATCH(Kalkulationen!$A29,Kalkulationen!$A$22:$A$34,0))*Months_in_year)</f>
        <v>0</v>
      </c>
    </row>
    <row r="30" spans="1:20" x14ac:dyDescent="0.25">
      <c r="A30" s="49" t="str">
        <f>Inputs!C147</f>
        <v>Internet- &amp; Telefonaufwand</v>
      </c>
      <c r="B30" s="34" t="str">
        <f t="shared" si="4"/>
        <v>CHF</v>
      </c>
      <c r="C30" s="1"/>
      <c r="D30" s="33">
        <f>-IF(Timing!I$20=1,Inputs!$G147,HLOOKUP(VALUE(RIGHT(D$6,4)),Inputs!$G$139:$K$151,MATCH(Kalkulationen!$A30,Kalkulationen!$A$22:$A$34,0))*Months_in_year)</f>
        <v>0</v>
      </c>
      <c r="E30" s="33">
        <f>-IF(Timing!J$20=1,Inputs!$G147,HLOOKUP(VALUE(RIGHT(E$6,4)),Inputs!$G$139:$K$151,MATCH(Kalkulationen!$A30,Kalkulationen!$A$22:$A$34,0))*Months_in_year)</f>
        <v>0</v>
      </c>
      <c r="F30" s="33">
        <f>-IF(Timing!K$20=1,Inputs!$G147,HLOOKUP(VALUE(RIGHT(F$6,4)),Inputs!$G$139:$K$151,MATCH(Kalkulationen!$A30,Kalkulationen!$A$22:$A$34,0))*Months_in_year)</f>
        <v>0</v>
      </c>
      <c r="G30" s="33">
        <f>-IF(Timing!L$20=1,Inputs!$G147,HLOOKUP(VALUE(RIGHT(G$6,4)),Inputs!$G$139:$K$151,MATCH(Kalkulationen!$A30,Kalkulationen!$A$22:$A$34,0))*Months_in_year)</f>
        <v>0</v>
      </c>
      <c r="H30" s="33">
        <f>-IF(Timing!M$20=1,Inputs!$G147,HLOOKUP(VALUE(RIGHT(H$6,4)),Inputs!$G$139:$K$151,MATCH(Kalkulationen!$A30,Kalkulationen!$A$22:$A$34,0))*Months_in_year)</f>
        <v>0</v>
      </c>
      <c r="I30" s="33">
        <f>-IF(Timing!N$20=1,Inputs!$G147,HLOOKUP(VALUE(RIGHT(I$6,4)),Inputs!$G$139:$K$151,MATCH(Kalkulationen!$A30,Kalkulationen!$A$22:$A$34,0))*Months_in_year)</f>
        <v>0</v>
      </c>
      <c r="J30" s="33">
        <f>-IF(Timing!O$20=1,Inputs!$G147,HLOOKUP(VALUE(RIGHT(J$6,4)),Inputs!$G$139:$K$151,MATCH(Kalkulationen!$A30,Kalkulationen!$A$22:$A$34,0))*Months_in_year)</f>
        <v>0</v>
      </c>
      <c r="K30" s="33">
        <f>-IF(Timing!P$20=1,Inputs!$G147,HLOOKUP(VALUE(RIGHT(K$6,4)),Inputs!$G$139:$K$151,MATCH(Kalkulationen!$A30,Kalkulationen!$A$22:$A$34,0))*Months_in_year)</f>
        <v>0</v>
      </c>
      <c r="L30" s="33">
        <f>-IF(Timing!Q$20=1,Inputs!$G147,HLOOKUP(VALUE(RIGHT(L$6,4)),Inputs!$G$139:$K$151,MATCH(Kalkulationen!$A30,Kalkulationen!$A$22:$A$34,0))*Months_in_year)</f>
        <v>0</v>
      </c>
      <c r="M30" s="33">
        <f>-IF(Timing!R$20=1,Inputs!$G147,HLOOKUP(VALUE(RIGHT(M$6,4)),Inputs!$G$139:$K$151,MATCH(Kalkulationen!$A30,Kalkulationen!$A$22:$A$34,0))*Months_in_year)</f>
        <v>0</v>
      </c>
      <c r="N30" s="33">
        <f>-IF(Timing!S$20=1,Inputs!$G147,HLOOKUP(VALUE(RIGHT(N$6,4)),Inputs!$G$139:$K$151,MATCH(Kalkulationen!$A30,Kalkulationen!$A$22:$A$34,0))*Months_in_year)</f>
        <v>0</v>
      </c>
      <c r="O30" s="33">
        <f>-IF(Timing!T$20=1,Inputs!$G147,HLOOKUP(VALUE(RIGHT(O$6,4)),Inputs!$G$139:$K$151,MATCH(Kalkulationen!$A30,Kalkulationen!$A$22:$A$34,0))*Months_in_year)</f>
        <v>0</v>
      </c>
      <c r="P30" s="23">
        <f>-IF(Timing!U$20=1,Inputs!$G147,HLOOKUP(VALUE(RIGHT(P$6,4)),Inputs!$G$139:$K$151,MATCH(Kalkulationen!$A30,Kalkulationen!$A$22:$A$34,0))*Months_in_year)</f>
        <v>0</v>
      </c>
      <c r="Q30" s="23">
        <f>-IF(Timing!V$20=1,Inputs!$G147,HLOOKUP(VALUE(RIGHT(Q$6,4)),Inputs!$G$139:$K$151,MATCH(Kalkulationen!$A30,Kalkulationen!$A$22:$A$34,0))*Months_in_year)</f>
        <v>0</v>
      </c>
      <c r="R30" s="23">
        <f>-IF(Timing!W$20=1,Inputs!$G147,HLOOKUP(VALUE(RIGHT(R$6,4)),Inputs!$G$139:$K$151,MATCH(Kalkulationen!$A30,Kalkulationen!$A$22:$A$34,0))*Months_in_year)</f>
        <v>0</v>
      </c>
      <c r="S30" s="23">
        <f>-IF(Timing!X$20=1,Inputs!$G147,HLOOKUP(VALUE(RIGHT(S$6,4)),Inputs!$G$139:$K$151,MATCH(Kalkulationen!$A30,Kalkulationen!$A$22:$A$34,0))*Months_in_year)</f>
        <v>0</v>
      </c>
    </row>
    <row r="31" spans="1:20" x14ac:dyDescent="0.25">
      <c r="A31" s="49" t="str">
        <f>Inputs!C148</f>
        <v>Fahrzeugkosten (Brennstoff, Repar.)</v>
      </c>
      <c r="B31" s="34" t="str">
        <f t="shared" si="4"/>
        <v>CHF</v>
      </c>
      <c r="C31" s="1"/>
      <c r="D31" s="33">
        <f>-IF(Timing!I$20=1,Inputs!$G148,HLOOKUP(VALUE(RIGHT(D$6,4)),Inputs!$G$139:$K$151,MATCH(Kalkulationen!$A31,Kalkulationen!$A$22:$A$34,0))*Months_in_year)</f>
        <v>0</v>
      </c>
      <c r="E31" s="33">
        <f>-IF(Timing!J$20=1,Inputs!$G148,HLOOKUP(VALUE(RIGHT(E$6,4)),Inputs!$G$139:$K$151,MATCH(Kalkulationen!$A31,Kalkulationen!$A$22:$A$34,0))*Months_in_year)</f>
        <v>0</v>
      </c>
      <c r="F31" s="33">
        <f>-IF(Timing!K$20=1,Inputs!$G148,HLOOKUP(VALUE(RIGHT(F$6,4)),Inputs!$G$139:$K$151,MATCH(Kalkulationen!$A31,Kalkulationen!$A$22:$A$34,0))*Months_in_year)</f>
        <v>0</v>
      </c>
      <c r="G31" s="33">
        <f>-IF(Timing!L$20=1,Inputs!$G148,HLOOKUP(VALUE(RIGHT(G$6,4)),Inputs!$G$139:$K$151,MATCH(Kalkulationen!$A31,Kalkulationen!$A$22:$A$34,0))*Months_in_year)</f>
        <v>0</v>
      </c>
      <c r="H31" s="33">
        <f>-IF(Timing!M$20=1,Inputs!$G148,HLOOKUP(VALUE(RIGHT(H$6,4)),Inputs!$G$139:$K$151,MATCH(Kalkulationen!$A31,Kalkulationen!$A$22:$A$34,0))*Months_in_year)</f>
        <v>0</v>
      </c>
      <c r="I31" s="33">
        <f>-IF(Timing!N$20=1,Inputs!$G148,HLOOKUP(VALUE(RIGHT(I$6,4)),Inputs!$G$139:$K$151,MATCH(Kalkulationen!$A31,Kalkulationen!$A$22:$A$34,0))*Months_in_year)</f>
        <v>0</v>
      </c>
      <c r="J31" s="33">
        <f>-IF(Timing!O$20=1,Inputs!$G148,HLOOKUP(VALUE(RIGHT(J$6,4)),Inputs!$G$139:$K$151,MATCH(Kalkulationen!$A31,Kalkulationen!$A$22:$A$34,0))*Months_in_year)</f>
        <v>0</v>
      </c>
      <c r="K31" s="33">
        <f>-IF(Timing!P$20=1,Inputs!$G148,HLOOKUP(VALUE(RIGHT(K$6,4)),Inputs!$G$139:$K$151,MATCH(Kalkulationen!$A31,Kalkulationen!$A$22:$A$34,0))*Months_in_year)</f>
        <v>0</v>
      </c>
      <c r="L31" s="33">
        <f>-IF(Timing!Q$20=1,Inputs!$G148,HLOOKUP(VALUE(RIGHT(L$6,4)),Inputs!$G$139:$K$151,MATCH(Kalkulationen!$A31,Kalkulationen!$A$22:$A$34,0))*Months_in_year)</f>
        <v>0</v>
      </c>
      <c r="M31" s="33">
        <f>-IF(Timing!R$20=1,Inputs!$G148,HLOOKUP(VALUE(RIGHT(M$6,4)),Inputs!$G$139:$K$151,MATCH(Kalkulationen!$A31,Kalkulationen!$A$22:$A$34,0))*Months_in_year)</f>
        <v>0</v>
      </c>
      <c r="N31" s="33">
        <f>-IF(Timing!S$20=1,Inputs!$G148,HLOOKUP(VALUE(RIGHT(N$6,4)),Inputs!$G$139:$K$151,MATCH(Kalkulationen!$A31,Kalkulationen!$A$22:$A$34,0))*Months_in_year)</f>
        <v>0</v>
      </c>
      <c r="O31" s="33">
        <f>-IF(Timing!T$20=1,Inputs!$G148,HLOOKUP(VALUE(RIGHT(O$6,4)),Inputs!$G$139:$K$151,MATCH(Kalkulationen!$A31,Kalkulationen!$A$22:$A$34,0))*Months_in_year)</f>
        <v>0</v>
      </c>
      <c r="P31" s="23">
        <f>-IF(Timing!U$20=1,Inputs!$G148,HLOOKUP(VALUE(RIGHT(P$6,4)),Inputs!$G$139:$K$151,MATCH(Kalkulationen!$A31,Kalkulationen!$A$22:$A$34,0))*Months_in_year)</f>
        <v>0</v>
      </c>
      <c r="Q31" s="23">
        <f>-IF(Timing!V$20=1,Inputs!$G148,HLOOKUP(VALUE(RIGHT(Q$6,4)),Inputs!$G$139:$K$151,MATCH(Kalkulationen!$A31,Kalkulationen!$A$22:$A$34,0))*Months_in_year)</f>
        <v>0</v>
      </c>
      <c r="R31" s="23">
        <f>-IF(Timing!W$20=1,Inputs!$G148,HLOOKUP(VALUE(RIGHT(R$6,4)),Inputs!$G$139:$K$151,MATCH(Kalkulationen!$A31,Kalkulationen!$A$22:$A$34,0))*Months_in_year)</f>
        <v>0</v>
      </c>
      <c r="S31" s="23">
        <f>-IF(Timing!X$20=1,Inputs!$G148,HLOOKUP(VALUE(RIGHT(S$6,4)),Inputs!$G$139:$K$151,MATCH(Kalkulationen!$A31,Kalkulationen!$A$22:$A$34,0))*Months_in_year)</f>
        <v>0</v>
      </c>
    </row>
    <row r="32" spans="1:20" x14ac:dyDescent="0.25">
      <c r="A32" s="49" t="str">
        <f>Inputs!C149</f>
        <v>Werbeaufwand</v>
      </c>
      <c r="B32" s="34" t="str">
        <f t="shared" si="4"/>
        <v>CHF</v>
      </c>
      <c r="C32" s="1"/>
      <c r="D32" s="33">
        <f>-IF(Timing!I$20=1,Inputs!$G149,HLOOKUP(VALUE(RIGHT(D$6,4)),Inputs!$G$139:$K$151,MATCH(Kalkulationen!$A32,Kalkulationen!$A$22:$A$34,0))*Months_in_year)</f>
        <v>0</v>
      </c>
      <c r="E32" s="33">
        <f>-IF(Timing!J$20=1,Inputs!$G149,HLOOKUP(VALUE(RIGHT(E$6,4)),Inputs!$G$139:$K$151,MATCH(Kalkulationen!$A32,Kalkulationen!$A$22:$A$34,0))*Months_in_year)</f>
        <v>0</v>
      </c>
      <c r="F32" s="33">
        <f>-IF(Timing!K$20=1,Inputs!$G149,HLOOKUP(VALUE(RIGHT(F$6,4)),Inputs!$G$139:$K$151,MATCH(Kalkulationen!$A32,Kalkulationen!$A$22:$A$34,0))*Months_in_year)</f>
        <v>0</v>
      </c>
      <c r="G32" s="33">
        <f>-IF(Timing!L$20=1,Inputs!$G149,HLOOKUP(VALUE(RIGHT(G$6,4)),Inputs!$G$139:$K$151,MATCH(Kalkulationen!$A32,Kalkulationen!$A$22:$A$34,0))*Months_in_year)</f>
        <v>0</v>
      </c>
      <c r="H32" s="33">
        <f>-IF(Timing!M$20=1,Inputs!$G149,HLOOKUP(VALUE(RIGHT(H$6,4)),Inputs!$G$139:$K$151,MATCH(Kalkulationen!$A32,Kalkulationen!$A$22:$A$34,0))*Months_in_year)</f>
        <v>0</v>
      </c>
      <c r="I32" s="33">
        <f>-IF(Timing!N$20=1,Inputs!$G149,HLOOKUP(VALUE(RIGHT(I$6,4)),Inputs!$G$139:$K$151,MATCH(Kalkulationen!$A32,Kalkulationen!$A$22:$A$34,0))*Months_in_year)</f>
        <v>0</v>
      </c>
      <c r="J32" s="33">
        <f>-IF(Timing!O$20=1,Inputs!$G149,HLOOKUP(VALUE(RIGHT(J$6,4)),Inputs!$G$139:$K$151,MATCH(Kalkulationen!$A32,Kalkulationen!$A$22:$A$34,0))*Months_in_year)</f>
        <v>0</v>
      </c>
      <c r="K32" s="33">
        <f>-IF(Timing!P$20=1,Inputs!$G149,HLOOKUP(VALUE(RIGHT(K$6,4)),Inputs!$G$139:$K$151,MATCH(Kalkulationen!$A32,Kalkulationen!$A$22:$A$34,0))*Months_in_year)</f>
        <v>0</v>
      </c>
      <c r="L32" s="33">
        <f>-IF(Timing!Q$20=1,Inputs!$G149,HLOOKUP(VALUE(RIGHT(L$6,4)),Inputs!$G$139:$K$151,MATCH(Kalkulationen!$A32,Kalkulationen!$A$22:$A$34,0))*Months_in_year)</f>
        <v>0</v>
      </c>
      <c r="M32" s="33">
        <f>-IF(Timing!R$20=1,Inputs!$G149,HLOOKUP(VALUE(RIGHT(M$6,4)),Inputs!$G$139:$K$151,MATCH(Kalkulationen!$A32,Kalkulationen!$A$22:$A$34,0))*Months_in_year)</f>
        <v>0</v>
      </c>
      <c r="N32" s="33">
        <f>-IF(Timing!S$20=1,Inputs!$G149,HLOOKUP(VALUE(RIGHT(N$6,4)),Inputs!$G$139:$K$151,MATCH(Kalkulationen!$A32,Kalkulationen!$A$22:$A$34,0))*Months_in_year)</f>
        <v>0</v>
      </c>
      <c r="O32" s="33">
        <f>-IF(Timing!T$20=1,Inputs!$G149,HLOOKUP(VALUE(RIGHT(O$6,4)),Inputs!$G$139:$K$151,MATCH(Kalkulationen!$A32,Kalkulationen!$A$22:$A$34,0))*Months_in_year)</f>
        <v>0</v>
      </c>
      <c r="P32" s="23">
        <f>-IF(Timing!U$20=1,Inputs!$G149,HLOOKUP(VALUE(RIGHT(P$6,4)),Inputs!$G$139:$K$151,MATCH(Kalkulationen!$A32,Kalkulationen!$A$22:$A$34,0))*Months_in_year)</f>
        <v>0</v>
      </c>
      <c r="Q32" s="23">
        <f>-IF(Timing!V$20=1,Inputs!$G149,HLOOKUP(VALUE(RIGHT(Q$6,4)),Inputs!$G$139:$K$151,MATCH(Kalkulationen!$A32,Kalkulationen!$A$22:$A$34,0))*Months_in_year)</f>
        <v>0</v>
      </c>
      <c r="R32" s="23">
        <f>-IF(Timing!W$20=1,Inputs!$G149,HLOOKUP(VALUE(RIGHT(R$6,4)),Inputs!$G$139:$K$151,MATCH(Kalkulationen!$A32,Kalkulationen!$A$22:$A$34,0))*Months_in_year)</f>
        <v>0</v>
      </c>
      <c r="S32" s="23">
        <f>-IF(Timing!X$20=1,Inputs!$G149,HLOOKUP(VALUE(RIGHT(S$6,4)),Inputs!$G$139:$K$151,MATCH(Kalkulationen!$A32,Kalkulationen!$A$22:$A$34,0))*Months_in_year)</f>
        <v>0</v>
      </c>
    </row>
    <row r="33" spans="1:24" x14ac:dyDescent="0.25">
      <c r="A33" s="49" t="str">
        <f>Inputs!C150</f>
        <v>Buchführung</v>
      </c>
      <c r="B33" s="34" t="str">
        <f t="shared" si="4"/>
        <v>CHF</v>
      </c>
      <c r="C33" s="1"/>
      <c r="D33" s="33">
        <f>-IF(Timing!I$20=1,Inputs!$G150,HLOOKUP(VALUE(RIGHT(D$6,4)),Inputs!$G$139:$K$151,MATCH(Kalkulationen!$A33,Kalkulationen!$A$22:$A$34,0))*Months_in_year)</f>
        <v>0</v>
      </c>
      <c r="E33" s="33">
        <f>-IF(Timing!J$20=1,Inputs!$G150,HLOOKUP(VALUE(RIGHT(E$6,4)),Inputs!$G$139:$K$151,MATCH(Kalkulationen!$A33,Kalkulationen!$A$22:$A$34,0))*Months_in_year)</f>
        <v>0</v>
      </c>
      <c r="F33" s="33">
        <f>-IF(Timing!K$20=1,Inputs!$G150,HLOOKUP(VALUE(RIGHT(F$6,4)),Inputs!$G$139:$K$151,MATCH(Kalkulationen!$A33,Kalkulationen!$A$22:$A$34,0))*Months_in_year)</f>
        <v>0</v>
      </c>
      <c r="G33" s="33">
        <f>-IF(Timing!L$20=1,Inputs!$G150,HLOOKUP(VALUE(RIGHT(G$6,4)),Inputs!$G$139:$K$151,MATCH(Kalkulationen!$A33,Kalkulationen!$A$22:$A$34,0))*Months_in_year)</f>
        <v>0</v>
      </c>
      <c r="H33" s="33">
        <f>-IF(Timing!M$20=1,Inputs!$G150,HLOOKUP(VALUE(RIGHT(H$6,4)),Inputs!$G$139:$K$151,MATCH(Kalkulationen!$A33,Kalkulationen!$A$22:$A$34,0))*Months_in_year)</f>
        <v>0</v>
      </c>
      <c r="I33" s="33">
        <f>-IF(Timing!N$20=1,Inputs!$G150,HLOOKUP(VALUE(RIGHT(I$6,4)),Inputs!$G$139:$K$151,MATCH(Kalkulationen!$A33,Kalkulationen!$A$22:$A$34,0))*Months_in_year)</f>
        <v>0</v>
      </c>
      <c r="J33" s="33">
        <f>-IF(Timing!O$20=1,Inputs!$G150,HLOOKUP(VALUE(RIGHT(J$6,4)),Inputs!$G$139:$K$151,MATCH(Kalkulationen!$A33,Kalkulationen!$A$22:$A$34,0))*Months_in_year)</f>
        <v>0</v>
      </c>
      <c r="K33" s="33">
        <f>-IF(Timing!P$20=1,Inputs!$G150,HLOOKUP(VALUE(RIGHT(K$6,4)),Inputs!$G$139:$K$151,MATCH(Kalkulationen!$A33,Kalkulationen!$A$22:$A$34,0))*Months_in_year)</f>
        <v>0</v>
      </c>
      <c r="L33" s="33">
        <f>-IF(Timing!Q$20=1,Inputs!$G150,HLOOKUP(VALUE(RIGHT(L$6,4)),Inputs!$G$139:$K$151,MATCH(Kalkulationen!$A33,Kalkulationen!$A$22:$A$34,0))*Months_in_year)</f>
        <v>0</v>
      </c>
      <c r="M33" s="33">
        <f>-IF(Timing!R$20=1,Inputs!$G150,HLOOKUP(VALUE(RIGHT(M$6,4)),Inputs!$G$139:$K$151,MATCH(Kalkulationen!$A33,Kalkulationen!$A$22:$A$34,0))*Months_in_year)</f>
        <v>0</v>
      </c>
      <c r="N33" s="33">
        <f>-IF(Timing!S$20=1,Inputs!$G150,HLOOKUP(VALUE(RIGHT(N$6,4)),Inputs!$G$139:$K$151,MATCH(Kalkulationen!$A33,Kalkulationen!$A$22:$A$34,0))*Months_in_year)</f>
        <v>0</v>
      </c>
      <c r="O33" s="33">
        <f>-IF(Timing!T$20=1,Inputs!$G150,HLOOKUP(VALUE(RIGHT(O$6,4)),Inputs!$G$139:$K$151,MATCH(Kalkulationen!$A33,Kalkulationen!$A$22:$A$34,0))*Months_in_year)</f>
        <v>0</v>
      </c>
      <c r="P33" s="23">
        <f>-IF(Timing!U$20=1,Inputs!$G150,HLOOKUP(VALUE(RIGHT(P$6,4)),Inputs!$G$139:$K$151,MATCH(Kalkulationen!$A33,Kalkulationen!$A$22:$A$34,0))*Months_in_year)</f>
        <v>0</v>
      </c>
      <c r="Q33" s="23">
        <f>-IF(Timing!V$20=1,Inputs!$G150,HLOOKUP(VALUE(RIGHT(Q$6,4)),Inputs!$G$139:$K$151,MATCH(Kalkulationen!$A33,Kalkulationen!$A$22:$A$34,0))*Months_in_year)</f>
        <v>0</v>
      </c>
      <c r="R33" s="23">
        <f>-IF(Timing!W$20=1,Inputs!$G150,HLOOKUP(VALUE(RIGHT(R$6,4)),Inputs!$G$139:$K$151,MATCH(Kalkulationen!$A33,Kalkulationen!$A$22:$A$34,0))*Months_in_year)</f>
        <v>0</v>
      </c>
      <c r="S33" s="23">
        <f>-IF(Timing!X$20=1,Inputs!$G150,HLOOKUP(VALUE(RIGHT(S$6,4)),Inputs!$G$139:$K$151,MATCH(Kalkulationen!$A33,Kalkulationen!$A$22:$A$34,0))*Months_in_year)</f>
        <v>0</v>
      </c>
    </row>
    <row r="34" spans="1:24" x14ac:dyDescent="0.25">
      <c r="A34" s="49" t="str">
        <f>Inputs!C151</f>
        <v>Sonstiger Betriebsaufwand</v>
      </c>
      <c r="B34" s="34" t="str">
        <f t="shared" si="4"/>
        <v>CHF</v>
      </c>
      <c r="C34" s="1"/>
      <c r="D34" s="33">
        <f>-IF(Timing!I$20=1,Inputs!$G151,HLOOKUP(VALUE(RIGHT(D$6,4)),Inputs!$G$139:$K$151,MATCH(Kalkulationen!$A34,Kalkulationen!$A$22:$A$34,0))*Months_in_year)</f>
        <v>0</v>
      </c>
      <c r="E34" s="33">
        <f>-IF(Timing!J$20=1,Inputs!$G151,HLOOKUP(VALUE(RIGHT(E$6,4)),Inputs!$G$139:$K$151,MATCH(Kalkulationen!$A34,Kalkulationen!$A$22:$A$34,0))*Months_in_year)</f>
        <v>0</v>
      </c>
      <c r="F34" s="33">
        <f>-IF(Timing!K$20=1,Inputs!$G151,HLOOKUP(VALUE(RIGHT(F$6,4)),Inputs!$G$139:$K$151,MATCH(Kalkulationen!$A34,Kalkulationen!$A$22:$A$34,0))*Months_in_year)</f>
        <v>0</v>
      </c>
      <c r="G34" s="33">
        <f>-IF(Timing!L$20=1,Inputs!$G151,HLOOKUP(VALUE(RIGHT(G$6,4)),Inputs!$G$139:$K$151,MATCH(Kalkulationen!$A34,Kalkulationen!$A$22:$A$34,0))*Months_in_year)</f>
        <v>0</v>
      </c>
      <c r="H34" s="33">
        <f>-IF(Timing!M$20=1,Inputs!$G151,HLOOKUP(VALUE(RIGHT(H$6,4)),Inputs!$G$139:$K$151,MATCH(Kalkulationen!$A34,Kalkulationen!$A$22:$A$34,0))*Months_in_year)</f>
        <v>0</v>
      </c>
      <c r="I34" s="33">
        <f>-IF(Timing!N$20=1,Inputs!$G151,HLOOKUP(VALUE(RIGHT(I$6,4)),Inputs!$G$139:$K$151,MATCH(Kalkulationen!$A34,Kalkulationen!$A$22:$A$34,0))*Months_in_year)</f>
        <v>0</v>
      </c>
      <c r="J34" s="33">
        <f>-IF(Timing!O$20=1,Inputs!$G151,HLOOKUP(VALUE(RIGHT(J$6,4)),Inputs!$G$139:$K$151,MATCH(Kalkulationen!$A34,Kalkulationen!$A$22:$A$34,0))*Months_in_year)</f>
        <v>0</v>
      </c>
      <c r="K34" s="33">
        <f>-IF(Timing!P$20=1,Inputs!$G151,HLOOKUP(VALUE(RIGHT(K$6,4)),Inputs!$G$139:$K$151,MATCH(Kalkulationen!$A34,Kalkulationen!$A$22:$A$34,0))*Months_in_year)</f>
        <v>0</v>
      </c>
      <c r="L34" s="33">
        <f>-IF(Timing!Q$20=1,Inputs!$G151,HLOOKUP(VALUE(RIGHT(L$6,4)),Inputs!$G$139:$K$151,MATCH(Kalkulationen!$A34,Kalkulationen!$A$22:$A$34,0))*Months_in_year)</f>
        <v>0</v>
      </c>
      <c r="M34" s="33">
        <f>-IF(Timing!R$20=1,Inputs!$G151,HLOOKUP(VALUE(RIGHT(M$6,4)),Inputs!$G$139:$K$151,MATCH(Kalkulationen!$A34,Kalkulationen!$A$22:$A$34,0))*Months_in_year)</f>
        <v>0</v>
      </c>
      <c r="N34" s="33">
        <f>-IF(Timing!S$20=1,Inputs!$G151,HLOOKUP(VALUE(RIGHT(N$6,4)),Inputs!$G$139:$K$151,MATCH(Kalkulationen!$A34,Kalkulationen!$A$22:$A$34,0))*Months_in_year)</f>
        <v>0</v>
      </c>
      <c r="O34" s="33">
        <f>-IF(Timing!T$20=1,Inputs!$G151,HLOOKUP(VALUE(RIGHT(O$6,4)),Inputs!$G$139:$K$151,MATCH(Kalkulationen!$A34,Kalkulationen!$A$22:$A$34,0))*Months_in_year)</f>
        <v>0</v>
      </c>
      <c r="P34" s="23">
        <f>-IF(Timing!U$20=1,Inputs!$G151,HLOOKUP(VALUE(RIGHT(P$6,4)),Inputs!$G$139:$K$151,MATCH(Kalkulationen!$A34,Kalkulationen!$A$22:$A$34,0))*Months_in_year)</f>
        <v>0</v>
      </c>
      <c r="Q34" s="23">
        <f>-IF(Timing!V$20=1,Inputs!$G151,HLOOKUP(VALUE(RIGHT(Q$6,4)),Inputs!$G$139:$K$151,MATCH(Kalkulationen!$A34,Kalkulationen!$A$22:$A$34,0))*Months_in_year)</f>
        <v>0</v>
      </c>
      <c r="R34" s="23">
        <f>-IF(Timing!W$20=1,Inputs!$G151,HLOOKUP(VALUE(RIGHT(R$6,4)),Inputs!$G$139:$K$151,MATCH(Kalkulationen!$A34,Kalkulationen!$A$22:$A$34,0))*Months_in_year)</f>
        <v>0</v>
      </c>
      <c r="S34" s="23">
        <f>-IF(Timing!X$20=1,Inputs!$G151,HLOOKUP(VALUE(RIGHT(S$6,4)),Inputs!$G$139:$K$151,MATCH(Kalkulationen!$A34,Kalkulationen!$A$22:$A$34,0))*Months_in_year)</f>
        <v>0</v>
      </c>
    </row>
    <row r="35" spans="1:24" x14ac:dyDescent="0.25">
      <c r="A35" s="4" t="s">
        <v>67</v>
      </c>
      <c r="B35" s="29" t="str">
        <f>Currency_USD</f>
        <v>CHF</v>
      </c>
      <c r="C35" s="3"/>
      <c r="D35" s="40">
        <f t="shared" ref="D35:S35" si="5">SUM(D22:D34)</f>
        <v>0</v>
      </c>
      <c r="E35" s="40">
        <f t="shared" si="5"/>
        <v>0</v>
      </c>
      <c r="F35" s="40">
        <f t="shared" si="5"/>
        <v>0</v>
      </c>
      <c r="G35" s="40">
        <f t="shared" si="5"/>
        <v>0</v>
      </c>
      <c r="H35" s="40">
        <f t="shared" si="5"/>
        <v>0</v>
      </c>
      <c r="I35" s="40">
        <f t="shared" si="5"/>
        <v>0</v>
      </c>
      <c r="J35" s="40">
        <f t="shared" si="5"/>
        <v>0</v>
      </c>
      <c r="K35" s="40">
        <f t="shared" si="5"/>
        <v>0</v>
      </c>
      <c r="L35" s="40">
        <f t="shared" si="5"/>
        <v>0</v>
      </c>
      <c r="M35" s="40">
        <f t="shared" si="5"/>
        <v>0</v>
      </c>
      <c r="N35" s="40">
        <f t="shared" si="5"/>
        <v>0</v>
      </c>
      <c r="O35" s="40">
        <f t="shared" si="5"/>
        <v>0</v>
      </c>
      <c r="P35" s="41">
        <f t="shared" si="5"/>
        <v>0</v>
      </c>
      <c r="Q35" s="41">
        <f t="shared" si="5"/>
        <v>0</v>
      </c>
      <c r="R35" s="41">
        <f t="shared" si="5"/>
        <v>0</v>
      </c>
      <c r="S35" s="41">
        <f t="shared" si="5"/>
        <v>0</v>
      </c>
    </row>
    <row r="36" spans="1:24" x14ac:dyDescent="0.25">
      <c r="A36" s="37"/>
      <c r="B36" s="34"/>
      <c r="C36" s="37"/>
      <c r="D36" s="37"/>
      <c r="E36" s="37"/>
      <c r="F36" s="37"/>
      <c r="G36" s="37"/>
      <c r="H36" s="37"/>
      <c r="I36" s="37"/>
      <c r="J36" s="37"/>
      <c r="K36" s="37"/>
      <c r="L36" s="37"/>
      <c r="M36" s="37"/>
      <c r="N36" s="37"/>
      <c r="O36" s="37"/>
      <c r="P36" s="42"/>
      <c r="Q36" s="42"/>
      <c r="R36" s="42"/>
      <c r="S36" s="42"/>
    </row>
    <row r="37" spans="1:24" x14ac:dyDescent="0.25">
      <c r="A37" s="2" t="s">
        <v>48</v>
      </c>
      <c r="B37" s="29" t="str">
        <f>Currency_USD</f>
        <v>CHF</v>
      </c>
      <c r="C37" s="1"/>
      <c r="D37" s="46">
        <f t="shared" ref="D37:S37" si="6">D19+D35</f>
        <v>0</v>
      </c>
      <c r="E37" s="46">
        <f t="shared" si="6"/>
        <v>0</v>
      </c>
      <c r="F37" s="46">
        <f t="shared" si="6"/>
        <v>0</v>
      </c>
      <c r="G37" s="46">
        <f t="shared" si="6"/>
        <v>0</v>
      </c>
      <c r="H37" s="46">
        <f t="shared" si="6"/>
        <v>0</v>
      </c>
      <c r="I37" s="46">
        <f t="shared" si="6"/>
        <v>0</v>
      </c>
      <c r="J37" s="46">
        <f t="shared" si="6"/>
        <v>0</v>
      </c>
      <c r="K37" s="46">
        <f t="shared" si="6"/>
        <v>0</v>
      </c>
      <c r="L37" s="46">
        <f t="shared" si="6"/>
        <v>0</v>
      </c>
      <c r="M37" s="46">
        <f t="shared" si="6"/>
        <v>0</v>
      </c>
      <c r="N37" s="46">
        <f t="shared" si="6"/>
        <v>0</v>
      </c>
      <c r="O37" s="46">
        <f t="shared" si="6"/>
        <v>0</v>
      </c>
      <c r="P37" s="47">
        <f t="shared" si="6"/>
        <v>0</v>
      </c>
      <c r="Q37" s="47">
        <f t="shared" si="6"/>
        <v>0</v>
      </c>
      <c r="R37" s="47">
        <f t="shared" si="6"/>
        <v>0</v>
      </c>
      <c r="S37" s="47">
        <f t="shared" si="6"/>
        <v>0</v>
      </c>
    </row>
    <row r="38" spans="1:24" x14ac:dyDescent="0.25">
      <c r="A38" s="1"/>
      <c r="B38" s="1"/>
      <c r="C38" s="1"/>
      <c r="D38" s="1"/>
      <c r="E38" s="1"/>
      <c r="F38" s="1"/>
      <c r="G38" s="1"/>
      <c r="H38" s="1"/>
      <c r="I38" s="1"/>
      <c r="J38" s="1"/>
      <c r="K38" s="1"/>
      <c r="L38" s="1"/>
      <c r="M38" s="1"/>
      <c r="N38" s="1"/>
      <c r="O38" s="1"/>
      <c r="P38" s="77"/>
      <c r="Q38" s="1"/>
      <c r="R38" s="38"/>
      <c r="S38" s="1"/>
    </row>
    <row r="39" spans="1:24" x14ac:dyDescent="0.25">
      <c r="A39" s="1"/>
      <c r="B39" s="1"/>
      <c r="C39" s="1"/>
      <c r="D39" s="1"/>
      <c r="E39" s="1"/>
      <c r="F39" s="1"/>
      <c r="G39" s="1"/>
      <c r="H39" s="1"/>
      <c r="I39" s="1"/>
      <c r="J39" s="1"/>
      <c r="K39" s="1"/>
      <c r="L39" s="1"/>
      <c r="M39" s="1"/>
      <c r="N39" s="1"/>
      <c r="O39" s="1"/>
      <c r="P39" s="38"/>
      <c r="Q39" s="38"/>
      <c r="R39" s="38"/>
      <c r="S39" s="38"/>
    </row>
    <row r="40" spans="1:24" x14ac:dyDescent="0.25">
      <c r="D40" s="33"/>
      <c r="E40" s="33"/>
      <c r="F40" s="33"/>
      <c r="G40" s="33"/>
      <c r="H40" s="33"/>
      <c r="I40" s="33"/>
      <c r="J40" s="33"/>
      <c r="K40" s="33"/>
      <c r="L40" s="33"/>
      <c r="M40" s="33"/>
      <c r="N40" s="33"/>
      <c r="O40" s="33"/>
      <c r="P40" s="33"/>
      <c r="Q40" s="33"/>
      <c r="R40" s="33"/>
      <c r="S40" s="33"/>
    </row>
    <row r="41" spans="1:24" x14ac:dyDescent="0.25">
      <c r="A41" s="1"/>
      <c r="B41" s="1"/>
      <c r="C41" s="1"/>
      <c r="D41" s="44"/>
      <c r="E41" s="44"/>
      <c r="F41" s="44"/>
      <c r="G41" s="44"/>
      <c r="H41" s="44"/>
      <c r="I41" s="44"/>
      <c r="J41" s="44"/>
      <c r="K41" s="44"/>
      <c r="L41" s="44"/>
      <c r="M41" s="44"/>
      <c r="N41" s="44"/>
      <c r="O41" s="44"/>
      <c r="P41" s="44"/>
      <c r="Q41" s="44"/>
      <c r="R41" s="44"/>
      <c r="S41" s="44"/>
      <c r="T41" s="1"/>
      <c r="U41" s="1"/>
      <c r="V41" s="1"/>
      <c r="W41" s="1"/>
      <c r="X41" s="1"/>
    </row>
    <row r="42" spans="1:24" x14ac:dyDescent="0.25">
      <c r="T42" s="1"/>
      <c r="U42" s="1"/>
      <c r="V42" s="1"/>
      <c r="W42" s="1"/>
      <c r="X42" s="1"/>
    </row>
  </sheetData>
  <sheetProtection algorithmName="SHA-512" hashValue="Vu4XRX231LdbnXe11/GMTZBhAIv2fPEIcWp67Cjuan22UlFaefqog74r3bZu8ddSKbCbD80s2kcv8znR7lRA4g==" saltValue="V9daJ0qQLt3bBsXzPIsgjg==" spinCount="100000" sheet="1" selectLockedCells="1"/>
  <pageMargins left="0.7" right="0.7" top="0.75" bottom="0.75" header="0.3" footer="0.3"/>
  <pageSetup paperSize="9" scale="2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I13"/>
  <sheetViews>
    <sheetView workbookViewId="0">
      <selection activeCell="K8" sqref="K8"/>
    </sheetView>
  </sheetViews>
  <sheetFormatPr defaultColWidth="9.140625" defaultRowHeight="15" x14ac:dyDescent="0.25"/>
  <cols>
    <col min="1" max="4" width="9.140625" style="199"/>
    <col min="5" max="5" width="12.28515625" style="199" customWidth="1"/>
    <col min="6" max="8" width="9.140625" style="199"/>
    <col min="9" max="9" width="12.28515625" style="199" customWidth="1"/>
    <col min="10" max="16384" width="9.140625" style="199"/>
  </cols>
  <sheetData>
    <row r="1" spans="1:9" x14ac:dyDescent="0.25">
      <c r="A1" s="536">
        <v>1</v>
      </c>
      <c r="B1" s="536" t="s">
        <v>162</v>
      </c>
      <c r="C1" s="536">
        <v>31</v>
      </c>
      <c r="D1" s="536"/>
      <c r="E1" s="536" t="s">
        <v>269</v>
      </c>
      <c r="F1" s="537" t="s">
        <v>121</v>
      </c>
      <c r="G1" s="536"/>
      <c r="H1" s="536" t="s">
        <v>237</v>
      </c>
      <c r="I1" s="536" t="s">
        <v>216</v>
      </c>
    </row>
    <row r="2" spans="1:9" x14ac:dyDescent="0.25">
      <c r="A2" s="536">
        <v>2</v>
      </c>
      <c r="B2" s="536" t="s">
        <v>163</v>
      </c>
      <c r="C2" s="536">
        <v>28</v>
      </c>
      <c r="D2" s="536"/>
      <c r="E2" s="536" t="s">
        <v>270</v>
      </c>
      <c r="F2" s="537" t="s">
        <v>214</v>
      </c>
      <c r="G2" s="536"/>
      <c r="H2" s="536" t="s">
        <v>260</v>
      </c>
      <c r="I2" s="536" t="s">
        <v>217</v>
      </c>
    </row>
    <row r="3" spans="1:9" x14ac:dyDescent="0.25">
      <c r="A3" s="536">
        <v>3</v>
      </c>
      <c r="B3" s="536" t="s">
        <v>164</v>
      </c>
      <c r="C3" s="536">
        <v>31</v>
      </c>
      <c r="D3" s="536"/>
      <c r="E3" s="536" t="s">
        <v>271</v>
      </c>
      <c r="F3" s="537" t="s">
        <v>215</v>
      </c>
      <c r="G3" s="536"/>
      <c r="H3" s="536" t="s">
        <v>261</v>
      </c>
      <c r="I3" s="536" t="s">
        <v>262</v>
      </c>
    </row>
    <row r="4" spans="1:9" x14ac:dyDescent="0.25">
      <c r="A4" s="536">
        <v>4</v>
      </c>
      <c r="B4" s="536" t="s">
        <v>165</v>
      </c>
      <c r="C4" s="536">
        <v>30</v>
      </c>
      <c r="D4" s="536"/>
      <c r="E4" s="536" t="s">
        <v>272</v>
      </c>
      <c r="F4" s="536"/>
      <c r="G4" s="536"/>
      <c r="H4" s="536" t="s">
        <v>263</v>
      </c>
      <c r="I4" s="536" t="s">
        <v>264</v>
      </c>
    </row>
    <row r="5" spans="1:9" x14ac:dyDescent="0.25">
      <c r="A5" s="536">
        <v>5</v>
      </c>
      <c r="B5" s="536" t="s">
        <v>166</v>
      </c>
      <c r="C5" s="536">
        <v>31</v>
      </c>
      <c r="D5" s="536"/>
      <c r="E5" s="536" t="s">
        <v>166</v>
      </c>
      <c r="F5" s="536"/>
      <c r="G5" s="536"/>
      <c r="H5" s="536" t="s">
        <v>265</v>
      </c>
      <c r="I5" s="536" t="s">
        <v>266</v>
      </c>
    </row>
    <row r="6" spans="1:9" x14ac:dyDescent="0.25">
      <c r="A6" s="536">
        <v>6</v>
      </c>
      <c r="B6" s="536" t="s">
        <v>167</v>
      </c>
      <c r="C6" s="536">
        <v>30</v>
      </c>
      <c r="D6" s="536"/>
      <c r="E6" s="536" t="s">
        <v>273</v>
      </c>
      <c r="F6" s="536"/>
      <c r="G6" s="536"/>
      <c r="H6" s="536" t="s">
        <v>267</v>
      </c>
      <c r="I6" s="536" t="s">
        <v>268</v>
      </c>
    </row>
    <row r="7" spans="1:9" x14ac:dyDescent="0.25">
      <c r="A7" s="536">
        <v>7</v>
      </c>
      <c r="B7" s="536" t="s">
        <v>168</v>
      </c>
      <c r="C7" s="536">
        <v>31</v>
      </c>
      <c r="D7" s="536"/>
      <c r="E7" s="536" t="s">
        <v>274</v>
      </c>
      <c r="F7" s="536"/>
      <c r="G7" s="536"/>
      <c r="H7" s="536"/>
      <c r="I7" s="536"/>
    </row>
    <row r="8" spans="1:9" x14ac:dyDescent="0.25">
      <c r="A8" s="536">
        <v>8</v>
      </c>
      <c r="B8" s="536" t="s">
        <v>169</v>
      </c>
      <c r="C8" s="536">
        <v>31</v>
      </c>
      <c r="D8" s="536"/>
      <c r="E8" s="536" t="s">
        <v>275</v>
      </c>
      <c r="F8" s="536"/>
      <c r="G8" s="536"/>
      <c r="H8" s="536"/>
      <c r="I8" s="536"/>
    </row>
    <row r="9" spans="1:9" x14ac:dyDescent="0.25">
      <c r="A9" s="536">
        <v>9</v>
      </c>
      <c r="B9" s="536" t="s">
        <v>170</v>
      </c>
      <c r="C9" s="536">
        <v>30</v>
      </c>
      <c r="D9" s="536"/>
      <c r="E9" s="536" t="s">
        <v>276</v>
      </c>
      <c r="F9" s="536"/>
      <c r="G9" s="536"/>
      <c r="H9" s="536"/>
      <c r="I9" s="536"/>
    </row>
    <row r="10" spans="1:9" x14ac:dyDescent="0.25">
      <c r="A10" s="536">
        <v>10</v>
      </c>
      <c r="B10" s="536" t="s">
        <v>171</v>
      </c>
      <c r="C10" s="536">
        <v>31</v>
      </c>
      <c r="D10" s="536"/>
      <c r="E10" s="536" t="s">
        <v>277</v>
      </c>
      <c r="F10" s="536"/>
      <c r="G10" s="536"/>
      <c r="H10" s="536"/>
      <c r="I10" s="536"/>
    </row>
    <row r="11" spans="1:9" x14ac:dyDescent="0.25">
      <c r="A11" s="536">
        <v>11</v>
      </c>
      <c r="B11" s="536" t="s">
        <v>172</v>
      </c>
      <c r="C11" s="536">
        <v>30</v>
      </c>
      <c r="D11" s="536"/>
      <c r="E11" s="536" t="s">
        <v>278</v>
      </c>
      <c r="F11" s="536"/>
      <c r="G11" s="536"/>
      <c r="H11" s="536"/>
      <c r="I11" s="536"/>
    </row>
    <row r="12" spans="1:9" x14ac:dyDescent="0.25">
      <c r="A12" s="536">
        <v>12</v>
      </c>
      <c r="B12" s="536" t="s">
        <v>173</v>
      </c>
      <c r="C12" s="536">
        <v>31</v>
      </c>
      <c r="D12" s="536"/>
      <c r="E12" s="536" t="s">
        <v>279</v>
      </c>
      <c r="F12" s="536"/>
      <c r="G12" s="536"/>
      <c r="H12" s="536"/>
      <c r="I12" s="536"/>
    </row>
    <row r="13" spans="1:9" x14ac:dyDescent="0.25">
      <c r="A13" s="536"/>
      <c r="B13" s="536"/>
      <c r="C13" s="536"/>
      <c r="D13" s="536"/>
      <c r="E13" s="536"/>
      <c r="F13" s="536"/>
      <c r="G13" s="536"/>
      <c r="H13" s="536"/>
      <c r="I13" s="536"/>
    </row>
  </sheetData>
  <sheetProtection algorithmName="SHA-512" hashValue="2JRyc4LhySaMg3FFpzkDkNGIoIYL8G8ONsQm7NopLS8U0ESmABC2Ty0uKOUmX4lDlZzI0LGf3GdoCCqQegGDnw==" saltValue="HsF5BgwOUbL0OFm7kUtYOA=="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71">
    <tabColor theme="3"/>
  </sheetPr>
  <dimension ref="A2:V117"/>
  <sheetViews>
    <sheetView showGridLines="0" zoomScale="98" zoomScaleNormal="98" zoomScaleSheetLayoutView="55" workbookViewId="0">
      <pane ySplit="7" topLeftCell="A8" activePane="bottomLeft" state="frozen"/>
      <selection activeCell="G36" sqref="G36"/>
      <selection pane="bottomLeft" activeCell="A3" sqref="A3"/>
    </sheetView>
  </sheetViews>
  <sheetFormatPr defaultColWidth="9.28515625" defaultRowHeight="15" x14ac:dyDescent="0.25"/>
  <cols>
    <col min="1" max="1" width="12.42578125" style="308" customWidth="1"/>
    <col min="2" max="2" width="4" style="308" customWidth="1"/>
    <col min="3" max="3" width="3.28515625" style="308" customWidth="1"/>
    <col min="4" max="4" width="20.7109375" style="308" customWidth="1"/>
    <col min="5" max="5" width="10.7109375" style="308" customWidth="1"/>
    <col min="6" max="6" width="2.7109375" style="308" customWidth="1"/>
    <col min="7" max="10" width="13.28515625" style="308" customWidth="1"/>
    <col min="11" max="11" width="15.7109375" style="308" customWidth="1"/>
    <col min="12" max="23" width="13.28515625" style="308" customWidth="1"/>
    <col min="24" max="16384" width="9.28515625" style="308"/>
  </cols>
  <sheetData>
    <row r="2" spans="1:22" x14ac:dyDescent="0.25">
      <c r="A2" s="406"/>
      <c r="B2" s="291"/>
      <c r="C2" s="291"/>
      <c r="D2" s="293"/>
      <c r="E2" s="293"/>
      <c r="F2" s="293"/>
      <c r="G2" s="293"/>
      <c r="H2" s="293"/>
      <c r="I2" s="293"/>
      <c r="J2" s="293"/>
      <c r="K2" s="293"/>
      <c r="L2" s="293"/>
      <c r="M2" s="293"/>
      <c r="N2" s="293"/>
      <c r="O2" s="293"/>
      <c r="P2" s="293"/>
      <c r="Q2" s="293"/>
      <c r="R2" s="293"/>
      <c r="S2" s="293"/>
      <c r="T2" s="293"/>
      <c r="U2" s="293"/>
      <c r="V2" s="293"/>
    </row>
    <row r="3" spans="1:22" ht="23.25" x14ac:dyDescent="0.35">
      <c r="A3" s="407" t="s">
        <v>318</v>
      </c>
      <c r="B3" s="296"/>
      <c r="C3" s="291"/>
      <c r="D3" s="293"/>
      <c r="E3" s="293"/>
      <c r="F3" s="293"/>
      <c r="G3" s="293"/>
      <c r="H3" s="293"/>
      <c r="I3" s="293"/>
      <c r="J3" s="293"/>
      <c r="K3" s="293"/>
      <c r="L3" s="293"/>
      <c r="M3" s="293"/>
      <c r="N3" s="293"/>
      <c r="O3" s="293"/>
      <c r="P3" s="293"/>
      <c r="Q3" s="293"/>
      <c r="R3" s="293"/>
      <c r="S3" s="293"/>
      <c r="T3" s="293"/>
      <c r="U3" s="293"/>
      <c r="V3" s="293"/>
    </row>
    <row r="4" spans="1:22" x14ac:dyDescent="0.25">
      <c r="A4" s="291"/>
      <c r="B4" s="291"/>
      <c r="C4" s="291"/>
      <c r="D4" s="293"/>
      <c r="E4" s="293"/>
      <c r="F4" s="293"/>
      <c r="G4" s="293"/>
      <c r="H4" s="293"/>
      <c r="I4" s="293"/>
      <c r="J4" s="293"/>
      <c r="K4" s="293"/>
      <c r="L4" s="293"/>
      <c r="M4" s="293"/>
      <c r="N4" s="293"/>
      <c r="O4" s="293"/>
      <c r="P4" s="293"/>
      <c r="Q4" s="293"/>
      <c r="R4" s="293"/>
      <c r="S4" s="293"/>
      <c r="T4" s="293"/>
      <c r="U4" s="293"/>
      <c r="V4" s="293"/>
    </row>
    <row r="5" spans="1:22" x14ac:dyDescent="0.25">
      <c r="A5" s="295"/>
      <c r="B5" s="295"/>
      <c r="C5" s="295"/>
      <c r="D5" s="295"/>
      <c r="E5" s="295"/>
      <c r="F5" s="295"/>
      <c r="G5" s="294">
        <v>1</v>
      </c>
      <c r="H5" s="294">
        <v>2</v>
      </c>
      <c r="I5" s="294">
        <v>3</v>
      </c>
      <c r="J5" s="294">
        <v>4</v>
      </c>
      <c r="K5" s="294">
        <v>5</v>
      </c>
      <c r="L5" s="294">
        <v>6</v>
      </c>
      <c r="M5" s="294">
        <v>7</v>
      </c>
      <c r="N5" s="294">
        <v>8</v>
      </c>
      <c r="O5" s="294">
        <v>9</v>
      </c>
      <c r="P5" s="294">
        <v>10</v>
      </c>
      <c r="Q5" s="294">
        <v>11</v>
      </c>
      <c r="R5" s="294">
        <v>12</v>
      </c>
      <c r="S5" s="294">
        <v>13</v>
      </c>
      <c r="T5" s="294">
        <v>14</v>
      </c>
      <c r="U5" s="294">
        <v>15</v>
      </c>
      <c r="V5" s="294">
        <v>16</v>
      </c>
    </row>
    <row r="6" spans="1:22" x14ac:dyDescent="0.25">
      <c r="A6" s="301"/>
      <c r="B6" s="301"/>
      <c r="C6" s="301"/>
      <c r="D6" s="301"/>
      <c r="E6" s="342"/>
      <c r="F6" s="342"/>
      <c r="G6" s="272" t="s">
        <v>31</v>
      </c>
      <c r="H6" s="273"/>
      <c r="I6" s="272"/>
      <c r="J6" s="272"/>
      <c r="K6" s="272"/>
      <c r="L6" s="272"/>
      <c r="M6" s="272"/>
      <c r="N6" s="272"/>
      <c r="O6" s="272"/>
      <c r="P6" s="274"/>
      <c r="Q6" s="235"/>
      <c r="R6" s="235"/>
      <c r="S6" s="288" t="s">
        <v>32</v>
      </c>
      <c r="T6" s="274"/>
      <c r="U6" s="274"/>
      <c r="V6" s="274"/>
    </row>
    <row r="7" spans="1:22" x14ac:dyDescent="0.25">
      <c r="A7" s="299"/>
      <c r="B7" s="299"/>
      <c r="C7" s="299"/>
      <c r="D7" s="299"/>
      <c r="E7" s="408"/>
      <c r="F7" s="408"/>
      <c r="G7" s="275" t="str">
        <f>Timing!I2</f>
        <v>Jan 1900</v>
      </c>
      <c r="H7" s="275" t="str">
        <f>Timing!J2</f>
        <v>Feb 1900</v>
      </c>
      <c r="I7" s="275" t="str">
        <f>Timing!K2</f>
        <v>Feb 1900</v>
      </c>
      <c r="J7" s="275" t="str">
        <f>Timing!L2</f>
        <v>Feb 1900</v>
      </c>
      <c r="K7" s="275" t="str">
        <f>Timing!M2</f>
        <v>Feb 1900</v>
      </c>
      <c r="L7" s="275" t="str">
        <f>Timing!N2</f>
        <v>Feb 1900</v>
      </c>
      <c r="M7" s="275" t="str">
        <f>Timing!O2</f>
        <v>Feb 1900</v>
      </c>
      <c r="N7" s="275" t="str">
        <f>Timing!P2</f>
        <v>Feb 1900</v>
      </c>
      <c r="O7" s="275" t="str">
        <f>Timing!Q2</f>
        <v>Feb 1900</v>
      </c>
      <c r="P7" s="275" t="str">
        <f>Timing!R2</f>
        <v>Feb 1900</v>
      </c>
      <c r="Q7" s="275" t="str">
        <f>Timing!S2</f>
        <v>Feb 1900</v>
      </c>
      <c r="R7" s="275" t="str">
        <f>Timing!T2</f>
        <v>Feb 1900</v>
      </c>
      <c r="S7" s="289" t="str">
        <f>Timing!U2</f>
        <v>FY 1900</v>
      </c>
      <c r="T7" s="275" t="str">
        <f>Timing!V2</f>
        <v>FY 1901</v>
      </c>
      <c r="U7" s="275" t="str">
        <f>Timing!W2</f>
        <v>FY 1902</v>
      </c>
      <c r="V7" s="275" t="str">
        <f>Timing!X2</f>
        <v>FY 1903</v>
      </c>
    </row>
    <row r="8" spans="1:22" x14ac:dyDescent="0.25">
      <c r="A8" s="299"/>
      <c r="B8" s="299"/>
      <c r="C8" s="299"/>
      <c r="D8" s="409" t="str">
        <f>Inputs!C188</f>
        <v>Bauwerke &amp; Gebäude</v>
      </c>
      <c r="E8" s="299"/>
      <c r="F8" s="299"/>
      <c r="G8" s="234"/>
      <c r="H8" s="234"/>
      <c r="I8" s="234"/>
      <c r="J8" s="234"/>
      <c r="K8" s="234"/>
      <c r="L8" s="234"/>
      <c r="M8" s="234"/>
      <c r="N8" s="234"/>
      <c r="O8" s="234"/>
      <c r="P8" s="234"/>
      <c r="Q8" s="234"/>
      <c r="R8" s="234"/>
      <c r="S8" s="290"/>
      <c r="T8" s="234"/>
      <c r="U8" s="234"/>
      <c r="V8" s="234"/>
    </row>
    <row r="9" spans="1:22" x14ac:dyDescent="0.25">
      <c r="A9" s="410"/>
      <c r="B9" s="410"/>
      <c r="C9" s="410"/>
      <c r="D9" s="410"/>
      <c r="E9" s="410"/>
      <c r="F9" s="410"/>
      <c r="G9" s="410"/>
      <c r="H9" s="410"/>
      <c r="I9" s="410"/>
      <c r="J9" s="410"/>
      <c r="K9" s="410"/>
      <c r="L9" s="410"/>
      <c r="M9" s="410"/>
      <c r="N9" s="410"/>
      <c r="O9" s="410"/>
      <c r="P9" s="410"/>
      <c r="Q9" s="410"/>
      <c r="R9" s="410"/>
      <c r="S9" s="410"/>
      <c r="T9" s="410"/>
      <c r="U9" s="410"/>
      <c r="V9" s="410"/>
    </row>
    <row r="10" spans="1:22" x14ac:dyDescent="0.25">
      <c r="D10" s="411" t="s">
        <v>66</v>
      </c>
      <c r="E10" s="412">
        <f>Inputs!G190</f>
        <v>0</v>
      </c>
    </row>
    <row r="12" spans="1:22" x14ac:dyDescent="0.25">
      <c r="D12" s="320" t="s">
        <v>189</v>
      </c>
      <c r="E12" s="314"/>
      <c r="F12" s="314"/>
      <c r="G12" s="277">
        <f>IF(AND(MONTH(G$7)=MONTH(Inputs!$G$189),YEAR(G$7)=YEAR(Inputs!$G$189)),Inputs!$G$188,0)</f>
        <v>0</v>
      </c>
      <c r="H12" s="277">
        <f>IF(AND(MONTH(H$7)=MONTH(Inputs!$G$189),YEAR(H$7)=YEAR(Inputs!$G$189)),Inputs!$G$188,0)</f>
        <v>0</v>
      </c>
      <c r="I12" s="277">
        <f>IF(AND(MONTH(I$7)=MONTH(Inputs!$G$189),YEAR(I$7)=YEAR(Inputs!$G$189)),Inputs!$G$188,0)</f>
        <v>0</v>
      </c>
      <c r="J12" s="277">
        <f>IF(AND(MONTH(J$7)=MONTH(Inputs!$G$189),YEAR(J$7)=YEAR(Inputs!$G$189)),Inputs!$G$188,0)</f>
        <v>0</v>
      </c>
      <c r="K12" s="277">
        <f>IF(AND(MONTH(K$7)=MONTH(Inputs!$G$189),YEAR(K$7)=YEAR(Inputs!$G$189)),Inputs!$G$188,0)</f>
        <v>0</v>
      </c>
      <c r="L12" s="277">
        <f>IF(AND(MONTH(L$7)=MONTH(Inputs!$G$189),YEAR(L$7)=YEAR(Inputs!$G$189)),Inputs!$G$188,0)</f>
        <v>0</v>
      </c>
      <c r="M12" s="277">
        <f>IF(AND(MONTH(M$7)=MONTH(Inputs!$G$189),YEAR(M$7)=YEAR(Inputs!$G$189)),Inputs!$G$188,0)</f>
        <v>0</v>
      </c>
      <c r="N12" s="277">
        <f>IF(AND(MONTH(N$7)=MONTH(Inputs!$G$189),YEAR(N$7)=YEAR(Inputs!$G$189)),Inputs!$G$188,0)</f>
        <v>0</v>
      </c>
      <c r="O12" s="277">
        <f>IF(AND(MONTH(O$7)=MONTH(Inputs!$G$189),YEAR(O$7)=YEAR(Inputs!$G$189)),Inputs!$G$188,0)</f>
        <v>0</v>
      </c>
      <c r="P12" s="277">
        <f>IF(AND(MONTH(P$7)=MONTH(Inputs!$G$189),YEAR(P$7)=YEAR(Inputs!$G$189)),Inputs!$G$188,0)</f>
        <v>0</v>
      </c>
      <c r="Q12" s="277">
        <f>IF(AND(MONTH(Q$7)=MONTH(Inputs!$G$189),YEAR(Q$7)=YEAR(Inputs!$G$189)),Inputs!$G$188,0)</f>
        <v>0</v>
      </c>
      <c r="R12" s="277">
        <f>IF(AND(MONTH(R$7)=MONTH(Inputs!$G$189),YEAR(R$7)=YEAR(Inputs!$G$189)),Inputs!$G$188,0)</f>
        <v>0</v>
      </c>
      <c r="S12" s="277">
        <f>Inputs!H188</f>
        <v>0</v>
      </c>
      <c r="T12" s="277">
        <f>Inputs!I188</f>
        <v>0</v>
      </c>
      <c r="U12" s="277">
        <f>Inputs!J188</f>
        <v>0</v>
      </c>
      <c r="V12" s="277">
        <f>Inputs!K188</f>
        <v>0</v>
      </c>
    </row>
    <row r="13" spans="1:22" x14ac:dyDescent="0.25">
      <c r="D13" s="320" t="s">
        <v>76</v>
      </c>
      <c r="G13" s="278"/>
      <c r="H13" s="279"/>
      <c r="I13" s="278"/>
      <c r="J13" s="279"/>
      <c r="K13" s="278"/>
      <c r="L13" s="279"/>
      <c r="M13" s="278"/>
      <c r="N13" s="279"/>
      <c r="O13" s="278"/>
      <c r="P13" s="279"/>
      <c r="Q13" s="278"/>
      <c r="R13" s="279"/>
      <c r="S13" s="278"/>
      <c r="T13" s="279"/>
      <c r="U13" s="278"/>
      <c r="V13" s="279"/>
    </row>
    <row r="14" spans="1:22" x14ac:dyDescent="0.25">
      <c r="G14" s="413"/>
      <c r="H14" s="413"/>
      <c r="I14" s="413"/>
      <c r="J14" s="413"/>
      <c r="K14" s="413"/>
      <c r="L14" s="413"/>
      <c r="M14" s="413"/>
      <c r="N14" s="413"/>
      <c r="O14" s="413"/>
      <c r="P14" s="413"/>
      <c r="Q14" s="413"/>
      <c r="R14" s="413"/>
      <c r="S14" s="413"/>
      <c r="T14" s="413"/>
      <c r="U14" s="413"/>
      <c r="V14" s="413"/>
    </row>
    <row r="16" spans="1:22" x14ac:dyDescent="0.25">
      <c r="A16" s="299"/>
      <c r="B16" s="299"/>
      <c r="C16" s="299"/>
      <c r="D16" s="414" t="str">
        <f>Inputs!C192</f>
        <v>Renovationen &amp; Innen-Ausbau</v>
      </c>
      <c r="E16" s="299"/>
      <c r="F16" s="299"/>
      <c r="G16" s="299"/>
      <c r="H16" s="299"/>
      <c r="I16" s="299"/>
      <c r="J16" s="299"/>
      <c r="K16" s="299"/>
      <c r="L16" s="299"/>
      <c r="M16" s="299"/>
      <c r="N16" s="299"/>
      <c r="O16" s="299"/>
      <c r="P16" s="299"/>
      <c r="Q16" s="299"/>
      <c r="R16" s="299"/>
      <c r="S16" s="299"/>
      <c r="T16" s="299"/>
      <c r="U16" s="299"/>
      <c r="V16" s="299"/>
    </row>
    <row r="17" spans="1:22" x14ac:dyDescent="0.25">
      <c r="A17" s="410"/>
      <c r="B17" s="410"/>
      <c r="C17" s="410"/>
      <c r="D17" s="410"/>
      <c r="E17" s="410"/>
      <c r="F17" s="410"/>
      <c r="G17" s="410"/>
      <c r="H17" s="410"/>
      <c r="I17" s="410"/>
      <c r="J17" s="410"/>
      <c r="K17" s="410"/>
      <c r="L17" s="410"/>
      <c r="M17" s="410"/>
      <c r="N17" s="410"/>
      <c r="O17" s="410"/>
      <c r="P17" s="410"/>
      <c r="Q17" s="410"/>
      <c r="R17" s="410"/>
      <c r="S17" s="410"/>
      <c r="T17" s="410"/>
      <c r="U17" s="410"/>
      <c r="V17" s="410"/>
    </row>
    <row r="18" spans="1:22" x14ac:dyDescent="0.25">
      <c r="D18" s="411" t="s">
        <v>66</v>
      </c>
      <c r="E18" s="412">
        <f>Inputs!G194</f>
        <v>0</v>
      </c>
    </row>
    <row r="20" spans="1:22" x14ac:dyDescent="0.25">
      <c r="D20" s="320" t="s">
        <v>189</v>
      </c>
      <c r="E20" s="314"/>
      <c r="F20" s="314"/>
      <c r="G20" s="277">
        <f>IF(AND(MONTH(G$7)=MONTH(Inputs!$G$193),YEAR(G$7)=YEAR(Inputs!$G$193)),Inputs!$G$192,0)</f>
        <v>0</v>
      </c>
      <c r="H20" s="277">
        <f>IF(AND(MONTH(H$7)=MONTH(Inputs!$G$193),YEAR(H$7)=YEAR(Inputs!$G$193)),Inputs!$G$192,0)</f>
        <v>0</v>
      </c>
      <c r="I20" s="277">
        <f>IF(AND(MONTH(I$7)=MONTH(Inputs!$G$193),YEAR(I$7)=YEAR(Inputs!$G$193)),Inputs!$G$192,0)</f>
        <v>0</v>
      </c>
      <c r="J20" s="277">
        <f>IF(AND(MONTH(J$7)=MONTH(Inputs!$G$193),YEAR(J$7)=YEAR(Inputs!$G$193)),Inputs!$G$192,0)</f>
        <v>0</v>
      </c>
      <c r="K20" s="277">
        <f>IF(AND(MONTH(K$7)=MONTH(Inputs!$G$193),YEAR(K$7)=YEAR(Inputs!$G$193)),Inputs!$G$192,0)</f>
        <v>0</v>
      </c>
      <c r="L20" s="277">
        <f>IF(AND(MONTH(L$7)=MONTH(Inputs!$G$193),YEAR(L$7)=YEAR(Inputs!$G$193)),Inputs!$G$192,0)</f>
        <v>0</v>
      </c>
      <c r="M20" s="277">
        <f>IF(AND(MONTH(M$7)=MONTH(Inputs!$G$193),YEAR(M$7)=YEAR(Inputs!$G$193)),Inputs!$G$192,0)</f>
        <v>0</v>
      </c>
      <c r="N20" s="277">
        <f>IF(AND(MONTH(N$7)=MONTH(Inputs!$G$193),YEAR(N$7)=YEAR(Inputs!$G$193)),Inputs!$G$192,0)</f>
        <v>0</v>
      </c>
      <c r="O20" s="277">
        <f>IF(AND(MONTH(O$7)=MONTH(Inputs!$G$193),YEAR(O$7)=YEAR(Inputs!$G$193)),Inputs!$G$192,0)</f>
        <v>0</v>
      </c>
      <c r="P20" s="277">
        <f>IF(AND(MONTH(P$7)=MONTH(Inputs!$G$193),YEAR(P$7)=YEAR(Inputs!$G$193)),Inputs!$G$192,0)</f>
        <v>0</v>
      </c>
      <c r="Q20" s="277">
        <f>IF(AND(MONTH(Q$7)=MONTH(Inputs!$G$193),YEAR(Q$7)=YEAR(Inputs!$G$193)),Inputs!$G$192,0)</f>
        <v>0</v>
      </c>
      <c r="R20" s="277">
        <f>IF(AND(MONTH(R$7)=MONTH(Inputs!$G$193),YEAR(R$7)=YEAR(Inputs!$G$193)),Inputs!$G$192,0)</f>
        <v>0</v>
      </c>
      <c r="S20" s="277">
        <f>Inputs!H192</f>
        <v>0</v>
      </c>
      <c r="T20" s="277">
        <f>Inputs!I192</f>
        <v>0</v>
      </c>
      <c r="U20" s="277">
        <f>Inputs!J192</f>
        <v>0</v>
      </c>
      <c r="V20" s="277">
        <f>Inputs!K192</f>
        <v>0</v>
      </c>
    </row>
    <row r="21" spans="1:22" x14ac:dyDescent="0.25">
      <c r="D21" s="320" t="s">
        <v>76</v>
      </c>
      <c r="G21" s="278"/>
      <c r="H21" s="279"/>
      <c r="I21" s="278"/>
      <c r="J21" s="279"/>
      <c r="K21" s="278"/>
      <c r="L21" s="279"/>
      <c r="M21" s="278"/>
      <c r="N21" s="279"/>
      <c r="O21" s="278"/>
      <c r="P21" s="279"/>
      <c r="Q21" s="278"/>
      <c r="R21" s="279"/>
      <c r="S21" s="278"/>
      <c r="T21" s="279"/>
      <c r="U21" s="278"/>
      <c r="V21" s="279"/>
    </row>
    <row r="22" spans="1:22" x14ac:dyDescent="0.25">
      <c r="D22" s="320"/>
      <c r="G22" s="415"/>
      <c r="H22" s="415"/>
      <c r="I22" s="415"/>
      <c r="J22" s="415"/>
      <c r="K22" s="415"/>
      <c r="L22" s="415"/>
      <c r="M22" s="415"/>
      <c r="N22" s="415"/>
      <c r="O22" s="415"/>
      <c r="P22" s="415"/>
      <c r="Q22" s="415"/>
      <c r="R22" s="415"/>
      <c r="S22" s="415"/>
      <c r="T22" s="415"/>
      <c r="U22" s="415"/>
      <c r="V22" s="415"/>
    </row>
    <row r="23" spans="1:22" x14ac:dyDescent="0.25">
      <c r="A23" s="299"/>
      <c r="B23" s="299"/>
      <c r="C23" s="299"/>
      <c r="D23" s="299" t="str">
        <f>Inputs!C196</f>
        <v xml:space="preserve">Kücheneinrichtung </v>
      </c>
      <c r="E23" s="299"/>
      <c r="F23" s="299"/>
      <c r="G23" s="299"/>
      <c r="H23" s="299"/>
      <c r="I23" s="299"/>
      <c r="J23" s="299"/>
      <c r="K23" s="299"/>
      <c r="L23" s="299"/>
      <c r="M23" s="299"/>
      <c r="N23" s="299"/>
      <c r="O23" s="299"/>
      <c r="P23" s="299"/>
      <c r="Q23" s="299"/>
      <c r="R23" s="299"/>
      <c r="S23" s="299"/>
      <c r="T23" s="299"/>
      <c r="U23" s="299"/>
      <c r="V23" s="299"/>
    </row>
    <row r="24" spans="1:22" x14ac:dyDescent="0.25">
      <c r="A24" s="410"/>
      <c r="B24" s="410"/>
      <c r="C24" s="410"/>
      <c r="D24" s="410"/>
      <c r="E24" s="410"/>
      <c r="F24" s="410"/>
      <c r="G24" s="410"/>
      <c r="H24" s="410"/>
      <c r="I24" s="410"/>
      <c r="J24" s="410"/>
      <c r="K24" s="410"/>
      <c r="L24" s="410"/>
      <c r="M24" s="410"/>
      <c r="N24" s="410"/>
      <c r="O24" s="410"/>
      <c r="P24" s="410"/>
      <c r="Q24" s="410"/>
      <c r="R24" s="410"/>
      <c r="S24" s="410"/>
      <c r="T24" s="410"/>
      <c r="U24" s="410"/>
      <c r="V24" s="410"/>
    </row>
    <row r="25" spans="1:22" x14ac:dyDescent="0.25">
      <c r="D25" s="411" t="s">
        <v>66</v>
      </c>
      <c r="E25" s="412">
        <f>Inputs!G198</f>
        <v>0</v>
      </c>
    </row>
    <row r="27" spans="1:22" x14ac:dyDescent="0.25">
      <c r="D27" s="320" t="s">
        <v>189</v>
      </c>
      <c r="E27" s="314"/>
      <c r="F27" s="314"/>
      <c r="G27" s="277">
        <f>IF(AND(MONTH(G$7)=MONTH(Inputs!$G$197),YEAR(G$7)=YEAR(Inputs!$G$197)),Inputs!$G$196,0)</f>
        <v>0</v>
      </c>
      <c r="H27" s="277">
        <f>IF(AND(MONTH(H$7)=MONTH(Inputs!$G$197),YEAR(H$7)=YEAR(Inputs!$G$197)),Inputs!$G$196,0)</f>
        <v>0</v>
      </c>
      <c r="I27" s="277">
        <f>IF(AND(MONTH(I$7)=MONTH(Inputs!$G$197),YEAR(I$7)=YEAR(Inputs!$G$197)),Inputs!$G$196,0)</f>
        <v>0</v>
      </c>
      <c r="J27" s="277">
        <f>IF(AND(MONTH(J$7)=MONTH(Inputs!$G$197),YEAR(J$7)=YEAR(Inputs!$G$197)),Inputs!$G$196,0)</f>
        <v>0</v>
      </c>
      <c r="K27" s="277">
        <f>IF(AND(MONTH(K$7)=MONTH(Inputs!$G$197),YEAR(K$7)=YEAR(Inputs!$G$197)),Inputs!$G$196,0)</f>
        <v>0</v>
      </c>
      <c r="L27" s="277">
        <f>IF(AND(MONTH(L$7)=MONTH(Inputs!$G$197),YEAR(L$7)=YEAR(Inputs!$G$197)),Inputs!$G$196,0)</f>
        <v>0</v>
      </c>
      <c r="M27" s="277">
        <f>IF(AND(MONTH(M$7)=MONTH(Inputs!$G$197),YEAR(M$7)=YEAR(Inputs!$G$197)),Inputs!$G$196,0)</f>
        <v>0</v>
      </c>
      <c r="N27" s="277">
        <f>IF(AND(MONTH(N$7)=MONTH(Inputs!$G$197),YEAR(N$7)=YEAR(Inputs!$G$197)),Inputs!$G$196,0)</f>
        <v>0</v>
      </c>
      <c r="O27" s="277">
        <f>IF(AND(MONTH(O$7)=MONTH(Inputs!$G$197),YEAR(O$7)=YEAR(Inputs!$G$197)),Inputs!$G$196,0)</f>
        <v>0</v>
      </c>
      <c r="P27" s="277">
        <f>IF(AND(MONTH(P$7)=MONTH(Inputs!$G$197),YEAR(P$7)=YEAR(Inputs!$G$197)),Inputs!$G$196,0)</f>
        <v>0</v>
      </c>
      <c r="Q27" s="277">
        <f>IF(AND(MONTH(Q$7)=MONTH(Inputs!$G$197),YEAR(Q$7)=YEAR(Inputs!$G$197)),Inputs!$G$196,0)</f>
        <v>0</v>
      </c>
      <c r="R27" s="277">
        <f>IF(AND(MONTH(R$7)=MONTH(Inputs!$G$197),YEAR(R$7)=YEAR(Inputs!$G$197)),Inputs!$G$196,0)</f>
        <v>0</v>
      </c>
      <c r="S27" s="277">
        <f>Inputs!H196</f>
        <v>0</v>
      </c>
      <c r="T27" s="277">
        <f>Inputs!I196</f>
        <v>0</v>
      </c>
      <c r="U27" s="277">
        <f>Inputs!J196</f>
        <v>0</v>
      </c>
      <c r="V27" s="277">
        <f>Inputs!K196</f>
        <v>0</v>
      </c>
    </row>
    <row r="28" spans="1:22" x14ac:dyDescent="0.25">
      <c r="D28" s="320" t="s">
        <v>76</v>
      </c>
      <c r="G28" s="278"/>
      <c r="H28" s="279"/>
      <c r="I28" s="278"/>
      <c r="J28" s="279"/>
      <c r="K28" s="278"/>
      <c r="L28" s="279"/>
      <c r="M28" s="278"/>
      <c r="N28" s="279"/>
      <c r="O28" s="278"/>
      <c r="P28" s="279"/>
      <c r="Q28" s="278"/>
      <c r="R28" s="279"/>
      <c r="S28" s="278"/>
      <c r="T28" s="279"/>
      <c r="U28" s="278"/>
      <c r="V28" s="279"/>
    </row>
    <row r="29" spans="1:22" x14ac:dyDescent="0.25">
      <c r="D29" s="320"/>
      <c r="G29" s="415"/>
      <c r="H29" s="415"/>
      <c r="I29" s="415"/>
      <c r="J29" s="415"/>
      <c r="K29" s="415"/>
      <c r="L29" s="415"/>
      <c r="M29" s="415"/>
      <c r="N29" s="415"/>
      <c r="O29" s="415"/>
      <c r="P29" s="415"/>
      <c r="Q29" s="415"/>
      <c r="R29" s="415"/>
      <c r="S29" s="415"/>
      <c r="T29" s="415"/>
      <c r="U29" s="415"/>
      <c r="V29" s="415"/>
    </row>
    <row r="30" spans="1:22" x14ac:dyDescent="0.25">
      <c r="A30" s="299"/>
      <c r="B30" s="299"/>
      <c r="C30" s="299"/>
      <c r="D30" s="299" t="str">
        <f>Inputs!C200</f>
        <v>Lagereinrichtung</v>
      </c>
      <c r="E30" s="299"/>
      <c r="F30" s="299"/>
      <c r="G30" s="299"/>
      <c r="H30" s="299"/>
      <c r="I30" s="299"/>
      <c r="J30" s="299"/>
      <c r="K30" s="299"/>
      <c r="L30" s="299"/>
      <c r="M30" s="299"/>
      <c r="N30" s="299"/>
      <c r="O30" s="299"/>
      <c r="P30" s="299"/>
      <c r="Q30" s="299"/>
      <c r="R30" s="299"/>
      <c r="S30" s="299"/>
      <c r="T30" s="299"/>
      <c r="U30" s="299"/>
      <c r="V30" s="299"/>
    </row>
    <row r="31" spans="1:22" x14ac:dyDescent="0.25">
      <c r="A31" s="410"/>
      <c r="B31" s="410"/>
      <c r="C31" s="410"/>
      <c r="D31" s="410"/>
      <c r="E31" s="410"/>
      <c r="F31" s="410"/>
      <c r="G31" s="410"/>
      <c r="H31" s="410"/>
      <c r="I31" s="410"/>
      <c r="J31" s="410"/>
      <c r="K31" s="410"/>
      <c r="L31" s="410"/>
      <c r="M31" s="410"/>
      <c r="N31" s="410"/>
      <c r="O31" s="410"/>
      <c r="P31" s="410"/>
      <c r="Q31" s="410"/>
      <c r="R31" s="410"/>
      <c r="S31" s="410"/>
      <c r="T31" s="410"/>
      <c r="U31" s="410"/>
      <c r="V31" s="410"/>
    </row>
    <row r="32" spans="1:22" x14ac:dyDescent="0.25">
      <c r="D32" s="411" t="s">
        <v>66</v>
      </c>
      <c r="E32" s="412">
        <f>Inputs!G202</f>
        <v>0</v>
      </c>
    </row>
    <row r="34" spans="1:22" x14ac:dyDescent="0.25">
      <c r="D34" s="320" t="s">
        <v>189</v>
      </c>
      <c r="E34" s="314"/>
      <c r="F34" s="314"/>
      <c r="G34" s="277">
        <f>IF(AND(MONTH(G$7)=MONTH(Inputs!$G$201),YEAR(G$7)=YEAR(Inputs!$G$201)),Inputs!$G$200,0)</f>
        <v>0</v>
      </c>
      <c r="H34" s="277">
        <f>IF(AND(MONTH(H$7)=MONTH(Inputs!$G$201),YEAR(H$7)=YEAR(Inputs!$G$201)),Inputs!$G$200,0)</f>
        <v>0</v>
      </c>
      <c r="I34" s="277">
        <f>IF(AND(MONTH(I$7)=MONTH(Inputs!$G$201),YEAR(I$7)=YEAR(Inputs!$G$201)),Inputs!$G$200,0)</f>
        <v>0</v>
      </c>
      <c r="J34" s="277">
        <f>IF(AND(MONTH(J$7)=MONTH(Inputs!$G$201),YEAR(J$7)=YEAR(Inputs!$G$201)),Inputs!$G$200,0)</f>
        <v>0</v>
      </c>
      <c r="K34" s="277">
        <f>IF(AND(MONTH(K$7)=MONTH(Inputs!$G$201),YEAR(K$7)=YEAR(Inputs!$G$201)),Inputs!$G$200,0)</f>
        <v>0</v>
      </c>
      <c r="L34" s="277">
        <f>IF(AND(MONTH(L$7)=MONTH(Inputs!$G$201),YEAR(L$7)=YEAR(Inputs!$G$201)),Inputs!$G$200,0)</f>
        <v>0</v>
      </c>
      <c r="M34" s="277">
        <f>IF(AND(MONTH(M$7)=MONTH(Inputs!$G$201),YEAR(M$7)=YEAR(Inputs!$G$201)),Inputs!$G$200,0)</f>
        <v>0</v>
      </c>
      <c r="N34" s="277">
        <f>IF(AND(MONTH(N$7)=MONTH(Inputs!$G$201),YEAR(N$7)=YEAR(Inputs!$G$201)),Inputs!$G$200,0)</f>
        <v>0</v>
      </c>
      <c r="O34" s="277">
        <f>IF(AND(MONTH(O$7)=MONTH(Inputs!$G$201),YEAR(O$7)=YEAR(Inputs!$G$201)),Inputs!$G$200,0)</f>
        <v>0</v>
      </c>
      <c r="P34" s="277">
        <f>IF(AND(MONTH(P$7)=MONTH(Inputs!$G$201),YEAR(P$7)=YEAR(Inputs!$G$201)),Inputs!$G$200,0)</f>
        <v>0</v>
      </c>
      <c r="Q34" s="277">
        <f>IF(AND(MONTH(Q$7)=MONTH(Inputs!$G$201),YEAR(Q$7)=YEAR(Inputs!$G$201)),Inputs!$G$200,0)</f>
        <v>0</v>
      </c>
      <c r="R34" s="277">
        <f>IF(AND(MONTH(R$7)=MONTH(Inputs!$G$201),YEAR(R$7)=YEAR(Inputs!$G$201)),Inputs!$G$200,0)</f>
        <v>0</v>
      </c>
      <c r="S34" s="277">
        <f>Inputs!H200</f>
        <v>0</v>
      </c>
      <c r="T34" s="277">
        <f>Inputs!I200</f>
        <v>0</v>
      </c>
      <c r="U34" s="277">
        <f>Inputs!J200</f>
        <v>0</v>
      </c>
      <c r="V34" s="277">
        <f>Inputs!K200</f>
        <v>0</v>
      </c>
    </row>
    <row r="35" spans="1:22" x14ac:dyDescent="0.25">
      <c r="D35" s="320" t="s">
        <v>76</v>
      </c>
      <c r="G35" s="278"/>
      <c r="H35" s="279"/>
      <c r="I35" s="278"/>
      <c r="J35" s="279"/>
      <c r="K35" s="278"/>
      <c r="L35" s="279"/>
      <c r="M35" s="278"/>
      <c r="N35" s="279"/>
      <c r="O35" s="278"/>
      <c r="P35" s="279"/>
      <c r="Q35" s="278"/>
      <c r="R35" s="279"/>
      <c r="S35" s="278"/>
      <c r="T35" s="279"/>
      <c r="U35" s="278"/>
      <c r="V35" s="279"/>
    </row>
    <row r="36" spans="1:22" x14ac:dyDescent="0.25">
      <c r="G36" s="413"/>
      <c r="H36" s="413"/>
      <c r="I36" s="413"/>
      <c r="J36" s="413"/>
      <c r="K36" s="413"/>
      <c r="L36" s="413"/>
      <c r="M36" s="413"/>
      <c r="N36" s="413"/>
      <c r="O36" s="413"/>
      <c r="P36" s="413"/>
      <c r="Q36" s="413"/>
      <c r="R36" s="413"/>
      <c r="S36" s="413"/>
      <c r="T36" s="413"/>
      <c r="U36" s="413"/>
      <c r="V36" s="413"/>
    </row>
    <row r="37" spans="1:22" x14ac:dyDescent="0.25">
      <c r="A37" s="299"/>
      <c r="B37" s="299"/>
      <c r="C37" s="299"/>
      <c r="D37" s="409" t="str">
        <f>Inputs!C204</f>
        <v>Geschäftseinrichtungen &amp; Mobiliar</v>
      </c>
      <c r="E37" s="299"/>
      <c r="F37" s="299"/>
      <c r="G37" s="299"/>
      <c r="H37" s="299"/>
      <c r="I37" s="299"/>
      <c r="J37" s="299"/>
      <c r="K37" s="299"/>
      <c r="L37" s="299"/>
      <c r="M37" s="299"/>
      <c r="N37" s="299"/>
      <c r="O37" s="299"/>
      <c r="P37" s="299"/>
      <c r="Q37" s="299"/>
      <c r="R37" s="299"/>
      <c r="S37" s="299"/>
      <c r="T37" s="299"/>
      <c r="U37" s="299"/>
      <c r="V37" s="299"/>
    </row>
    <row r="38" spans="1:22" x14ac:dyDescent="0.25">
      <c r="A38" s="410"/>
      <c r="B38" s="410"/>
      <c r="C38" s="410"/>
      <c r="D38" s="410"/>
      <c r="E38" s="410"/>
      <c r="F38" s="410"/>
      <c r="G38" s="410"/>
      <c r="H38" s="410"/>
      <c r="I38" s="410"/>
      <c r="J38" s="410"/>
      <c r="K38" s="410"/>
      <c r="L38" s="410"/>
      <c r="M38" s="410"/>
      <c r="N38" s="410"/>
      <c r="O38" s="410"/>
      <c r="P38" s="410"/>
      <c r="Q38" s="410"/>
      <c r="R38" s="410"/>
      <c r="S38" s="410"/>
      <c r="T38" s="410"/>
      <c r="U38" s="410"/>
      <c r="V38" s="410"/>
    </row>
    <row r="39" spans="1:22" x14ac:dyDescent="0.25">
      <c r="D39" s="411" t="s">
        <v>66</v>
      </c>
      <c r="E39" s="412">
        <f>Inputs!G206</f>
        <v>0</v>
      </c>
    </row>
    <row r="41" spans="1:22" x14ac:dyDescent="0.25">
      <c r="D41" s="320" t="s">
        <v>189</v>
      </c>
      <c r="E41" s="314"/>
      <c r="F41" s="314"/>
      <c r="G41" s="277">
        <f>IF(AND(MONTH(G$7)=MONTH(Inputs!$G$205),YEAR(G$7)=YEAR(Inputs!$G$205)),Inputs!$G$204,0)</f>
        <v>0</v>
      </c>
      <c r="H41" s="277">
        <f>IF(AND(MONTH(H$7)=MONTH(Inputs!$G$205),YEAR(H$7)=YEAR(Inputs!$G$205)),Inputs!$G$204,0)</f>
        <v>0</v>
      </c>
      <c r="I41" s="277">
        <f>IF(AND(MONTH(I$7)=MONTH(Inputs!$G$205),YEAR(I$7)=YEAR(Inputs!$G$205)),Inputs!$G$204,0)</f>
        <v>0</v>
      </c>
      <c r="J41" s="277">
        <f>IF(AND(MONTH(J$7)=MONTH(Inputs!$G$205),YEAR(J$7)=YEAR(Inputs!$G$205)),Inputs!$G$204,0)</f>
        <v>0</v>
      </c>
      <c r="K41" s="277">
        <f>IF(AND(MONTH(K$7)=MONTH(Inputs!$G$205),YEAR(K$7)=YEAR(Inputs!$G$205)),Inputs!$G$204,0)</f>
        <v>0</v>
      </c>
      <c r="L41" s="277">
        <f>IF(AND(MONTH(L$7)=MONTH(Inputs!$G$205),YEAR(L$7)=YEAR(Inputs!$G$205)),Inputs!$G$204,0)</f>
        <v>0</v>
      </c>
      <c r="M41" s="277">
        <f>IF(AND(MONTH(M$7)=MONTH(Inputs!$G$205),YEAR(M$7)=YEAR(Inputs!$G$205)),Inputs!$G$204,0)</f>
        <v>0</v>
      </c>
      <c r="N41" s="277">
        <f>IF(AND(MONTH(N$7)=MONTH(Inputs!$G$205),YEAR(N$7)=YEAR(Inputs!$G$205)),Inputs!$G$204,0)</f>
        <v>0</v>
      </c>
      <c r="O41" s="277">
        <f>IF(AND(MONTH(O$7)=MONTH(Inputs!$G$205),YEAR(O$7)=YEAR(Inputs!$G$205)),Inputs!$G$204,0)</f>
        <v>0</v>
      </c>
      <c r="P41" s="277">
        <f>IF(AND(MONTH(P$7)=MONTH(Inputs!$G$205),YEAR(P$7)=YEAR(Inputs!$G$205)),Inputs!$G$204,0)</f>
        <v>0</v>
      </c>
      <c r="Q41" s="277">
        <f>IF(AND(MONTH(Q$7)=MONTH(Inputs!$G$205),YEAR(Q$7)=YEAR(Inputs!$G$205)),Inputs!$G$204,0)</f>
        <v>0</v>
      </c>
      <c r="R41" s="277">
        <f>IF(AND(MONTH(R$7)=MONTH(Inputs!$G$205),YEAR(R$7)=YEAR(Inputs!$G$205)),Inputs!$G$204,0)</f>
        <v>0</v>
      </c>
      <c r="S41" s="277">
        <f>Inputs!H204</f>
        <v>0</v>
      </c>
      <c r="T41" s="277">
        <f>Inputs!I204</f>
        <v>0</v>
      </c>
      <c r="U41" s="277">
        <f>Inputs!J204</f>
        <v>0</v>
      </c>
      <c r="V41" s="277">
        <f>Inputs!K204</f>
        <v>0</v>
      </c>
    </row>
    <row r="42" spans="1:22" x14ac:dyDescent="0.25">
      <c r="D42" s="320" t="s">
        <v>76</v>
      </c>
      <c r="G42" s="278"/>
      <c r="H42" s="279"/>
      <c r="I42" s="278"/>
      <c r="J42" s="279"/>
      <c r="K42" s="278"/>
      <c r="L42" s="279"/>
      <c r="M42" s="278"/>
      <c r="N42" s="279"/>
      <c r="O42" s="278"/>
      <c r="P42" s="279"/>
      <c r="Q42" s="278"/>
      <c r="R42" s="279"/>
      <c r="S42" s="278"/>
      <c r="T42" s="279"/>
      <c r="U42" s="278"/>
      <c r="V42" s="279"/>
    </row>
    <row r="43" spans="1:22" x14ac:dyDescent="0.25">
      <c r="G43" s="413"/>
      <c r="H43" s="413"/>
      <c r="I43" s="413"/>
      <c r="J43" s="413"/>
      <c r="K43" s="413"/>
      <c r="L43" s="413"/>
      <c r="M43" s="413"/>
      <c r="N43" s="413"/>
      <c r="O43" s="413"/>
      <c r="P43" s="413"/>
      <c r="Q43" s="413"/>
      <c r="R43" s="413"/>
      <c r="S43" s="413"/>
      <c r="T43" s="413"/>
      <c r="U43" s="413"/>
      <c r="V43" s="413"/>
    </row>
    <row r="45" spans="1:22" x14ac:dyDescent="0.25">
      <c r="A45" s="299"/>
      <c r="B45" s="299"/>
      <c r="C45" s="299"/>
      <c r="D45" s="299" t="str">
        <f>Inputs!C208</f>
        <v>Werkzeuge, Maschinenwerkzeuge, Geräte</v>
      </c>
      <c r="E45" s="299"/>
      <c r="F45" s="299"/>
      <c r="G45" s="299"/>
      <c r="H45" s="299"/>
      <c r="I45" s="299"/>
      <c r="J45" s="299"/>
      <c r="K45" s="299"/>
      <c r="L45" s="299"/>
      <c r="M45" s="299"/>
      <c r="N45" s="299"/>
      <c r="O45" s="299"/>
      <c r="P45" s="299"/>
      <c r="Q45" s="299"/>
      <c r="R45" s="299"/>
      <c r="S45" s="299"/>
      <c r="T45" s="299"/>
      <c r="U45" s="299"/>
      <c r="V45" s="299"/>
    </row>
    <row r="47" spans="1:22" x14ac:dyDescent="0.25">
      <c r="D47" s="411" t="s">
        <v>66</v>
      </c>
      <c r="E47" s="412">
        <f>Inputs!G210</f>
        <v>0</v>
      </c>
    </row>
    <row r="49" spans="1:22" x14ac:dyDescent="0.25">
      <c r="D49" s="320" t="s">
        <v>189</v>
      </c>
      <c r="E49" s="314"/>
      <c r="F49" s="314"/>
      <c r="G49" s="277">
        <f>IF(AND(MONTH(G$7)=MONTH(Inputs!$G$209),YEAR(G$7)=YEAR(Inputs!$G$209)),Inputs!$G$208,0)</f>
        <v>0</v>
      </c>
      <c r="H49" s="277">
        <f>IF(AND(MONTH(H$7)=MONTH(Inputs!$G$209),YEAR(H$7)=YEAR(Inputs!$G$209)),Inputs!$G$208,0)</f>
        <v>0</v>
      </c>
      <c r="I49" s="277">
        <f>IF(AND(MONTH(I$7)=MONTH(Inputs!$G$209),YEAR(I$7)=YEAR(Inputs!$G$209)),Inputs!$G$208,0)</f>
        <v>0</v>
      </c>
      <c r="J49" s="277">
        <f>IF(AND(MONTH(J$7)=MONTH(Inputs!$G$209),YEAR(J$7)=YEAR(Inputs!$G$209)),Inputs!$G$208,0)</f>
        <v>0</v>
      </c>
      <c r="K49" s="277">
        <f>IF(AND(MONTH(K$7)=MONTH(Inputs!$G$209),YEAR(K$7)=YEAR(Inputs!$G$209)),Inputs!$G$208,0)</f>
        <v>0</v>
      </c>
      <c r="L49" s="277">
        <f>IF(AND(MONTH(L$7)=MONTH(Inputs!$G$209),YEAR(L$7)=YEAR(Inputs!$G$209)),Inputs!$G$208,0)</f>
        <v>0</v>
      </c>
      <c r="M49" s="277">
        <f>IF(AND(MONTH(M$7)=MONTH(Inputs!$G$209),YEAR(M$7)=YEAR(Inputs!$G$209)),Inputs!$G$208,0)</f>
        <v>0</v>
      </c>
      <c r="N49" s="277">
        <f>IF(AND(MONTH(N$7)=MONTH(Inputs!$G$209),YEAR(N$7)=YEAR(Inputs!$G$209)),Inputs!$G$208,0)</f>
        <v>0</v>
      </c>
      <c r="O49" s="277">
        <f>IF(AND(MONTH(O$7)=MONTH(Inputs!$G$209),YEAR(O$7)=YEAR(Inputs!$G$209)),Inputs!$G$208,0)</f>
        <v>0</v>
      </c>
      <c r="P49" s="277">
        <f>IF(AND(MONTH(P$7)=MONTH(Inputs!$G$209),YEAR(P$7)=YEAR(Inputs!$G$209)),Inputs!$G$208,0)</f>
        <v>0</v>
      </c>
      <c r="Q49" s="277">
        <f>IF(AND(MONTH(Q$7)=MONTH(Inputs!$G$209),YEAR(Q$7)=YEAR(Inputs!$G$209)),Inputs!$G$208,0)</f>
        <v>0</v>
      </c>
      <c r="R49" s="277">
        <f>IF(AND(MONTH(R$7)=MONTH(Inputs!$G$209),YEAR(R$7)=YEAR(Inputs!$G$209)),Inputs!$G$208,0)</f>
        <v>0</v>
      </c>
      <c r="S49" s="277">
        <f>Inputs!H208</f>
        <v>0</v>
      </c>
      <c r="T49" s="277">
        <f>Inputs!I208</f>
        <v>0</v>
      </c>
      <c r="U49" s="277">
        <f>Inputs!J208</f>
        <v>0</v>
      </c>
      <c r="V49" s="277">
        <f>Inputs!K208</f>
        <v>0</v>
      </c>
    </row>
    <row r="50" spans="1:22" x14ac:dyDescent="0.25">
      <c r="D50" s="320" t="s">
        <v>76</v>
      </c>
      <c r="G50" s="278"/>
      <c r="H50" s="279"/>
      <c r="I50" s="278"/>
      <c r="J50" s="279"/>
      <c r="K50" s="278"/>
      <c r="L50" s="279"/>
      <c r="M50" s="278"/>
      <c r="N50" s="279"/>
      <c r="O50" s="278"/>
      <c r="P50" s="279"/>
      <c r="Q50" s="278"/>
      <c r="R50" s="279"/>
      <c r="S50" s="278"/>
      <c r="T50" s="279"/>
      <c r="U50" s="278"/>
      <c r="V50" s="279"/>
    </row>
    <row r="54" spans="1:22" x14ac:dyDescent="0.25">
      <c r="A54" s="299"/>
      <c r="B54" s="299"/>
      <c r="C54" s="299"/>
      <c r="D54" s="299" t="str">
        <f>Inputs!C212</f>
        <v>EDV-Anlagen</v>
      </c>
      <c r="E54" s="299"/>
      <c r="F54" s="299"/>
      <c r="G54" s="299"/>
      <c r="H54" s="299"/>
      <c r="I54" s="299"/>
      <c r="J54" s="299"/>
      <c r="K54" s="299"/>
      <c r="L54" s="299"/>
      <c r="M54" s="299"/>
      <c r="N54" s="299"/>
      <c r="O54" s="299"/>
      <c r="P54" s="299"/>
      <c r="Q54" s="299"/>
      <c r="R54" s="299"/>
      <c r="S54" s="299"/>
      <c r="T54" s="299"/>
      <c r="U54" s="299"/>
      <c r="V54" s="299"/>
    </row>
    <row r="56" spans="1:22" x14ac:dyDescent="0.25">
      <c r="D56" s="411" t="s">
        <v>66</v>
      </c>
      <c r="E56" s="412">
        <f>Inputs!G214</f>
        <v>0</v>
      </c>
    </row>
    <row r="58" spans="1:22" x14ac:dyDescent="0.25">
      <c r="D58" s="320" t="s">
        <v>189</v>
      </c>
      <c r="E58" s="314"/>
      <c r="F58" s="314"/>
      <c r="G58" s="277">
        <f>IF(AND(MONTH(G$7)=MONTH(Inputs!$G$213),YEAR(G$7)=YEAR(Inputs!$G$213)),Inputs!$G$212,0)</f>
        <v>0</v>
      </c>
      <c r="H58" s="277">
        <f>IF(AND(MONTH(H$7)=MONTH(Inputs!$G$213),YEAR(H$7)=YEAR(Inputs!$G$213)),Inputs!$G$212,0)</f>
        <v>0</v>
      </c>
      <c r="I58" s="277">
        <f>IF(AND(MONTH(I$7)=MONTH(Inputs!$G$213),YEAR(I$7)=YEAR(Inputs!$G$213)),Inputs!$G$212,0)</f>
        <v>0</v>
      </c>
      <c r="J58" s="277">
        <f>IF(AND(MONTH(J$7)=MONTH(Inputs!$G$213),YEAR(J$7)=YEAR(Inputs!$G$213)),Inputs!$G$212,0)</f>
        <v>0</v>
      </c>
      <c r="K58" s="277">
        <f>IF(AND(MONTH(K$7)=MONTH(Inputs!$G$213),YEAR(K$7)=YEAR(Inputs!$G$213)),Inputs!$G$212,0)</f>
        <v>0</v>
      </c>
      <c r="L58" s="277">
        <f>IF(AND(MONTH(L$7)=MONTH(Inputs!$G$213),YEAR(L$7)=YEAR(Inputs!$G$213)),Inputs!$G$212,0)</f>
        <v>0</v>
      </c>
      <c r="M58" s="277">
        <f>IF(AND(MONTH(M$7)=MONTH(Inputs!$G$213),YEAR(M$7)=YEAR(Inputs!$G$213)),Inputs!$G$212,0)</f>
        <v>0</v>
      </c>
      <c r="N58" s="277">
        <f>IF(AND(MONTH(N$7)=MONTH(Inputs!$G$213),YEAR(N$7)=YEAR(Inputs!$G$213)),Inputs!$G$212,0)</f>
        <v>0</v>
      </c>
      <c r="O58" s="277">
        <f>IF(AND(MONTH(O$7)=MONTH(Inputs!$G$213),YEAR(O$7)=YEAR(Inputs!$G$213)),Inputs!$G$212,0)</f>
        <v>0</v>
      </c>
      <c r="P58" s="277">
        <f>IF(AND(MONTH(P$7)=MONTH(Inputs!$G$213),YEAR(P$7)=YEAR(Inputs!$G$213)),Inputs!$G$212,0)</f>
        <v>0</v>
      </c>
      <c r="Q58" s="277">
        <f>IF(AND(MONTH(Q$7)=MONTH(Inputs!$G$213),YEAR(Q$7)=YEAR(Inputs!$G$213)),Inputs!$G$212,0)</f>
        <v>0</v>
      </c>
      <c r="R58" s="277">
        <f>IF(AND(MONTH(R$7)=MONTH(Inputs!$G$213),YEAR(R$7)=YEAR(Inputs!$G$213)),Inputs!$G$212,0)</f>
        <v>0</v>
      </c>
      <c r="S58" s="277">
        <f>Inputs!H212</f>
        <v>0</v>
      </c>
      <c r="T58" s="277">
        <f>Inputs!I212</f>
        <v>0</v>
      </c>
      <c r="U58" s="277">
        <f>Inputs!J212</f>
        <v>0</v>
      </c>
      <c r="V58" s="277">
        <f>Inputs!K212</f>
        <v>0</v>
      </c>
    </row>
    <row r="59" spans="1:22" x14ac:dyDescent="0.25">
      <c r="D59" s="320" t="s">
        <v>76</v>
      </c>
      <c r="G59" s="278"/>
      <c r="H59" s="279"/>
      <c r="I59" s="278"/>
      <c r="J59" s="279"/>
      <c r="K59" s="278"/>
      <c r="L59" s="279"/>
      <c r="M59" s="278"/>
      <c r="N59" s="279"/>
      <c r="O59" s="278"/>
      <c r="P59" s="279"/>
      <c r="Q59" s="278"/>
      <c r="R59" s="279"/>
      <c r="S59" s="278"/>
      <c r="T59" s="279"/>
      <c r="U59" s="278"/>
      <c r="V59" s="279"/>
    </row>
    <row r="63" spans="1:22" x14ac:dyDescent="0.25">
      <c r="A63" s="299"/>
      <c r="B63" s="299"/>
      <c r="C63" s="299"/>
      <c r="D63" s="299" t="str">
        <f>Inputs!C216</f>
        <v>Motorfahrzeuge</v>
      </c>
      <c r="E63" s="299"/>
      <c r="F63" s="299"/>
      <c r="G63" s="299"/>
      <c r="H63" s="299"/>
      <c r="I63" s="299"/>
      <c r="J63" s="299"/>
      <c r="K63" s="299"/>
      <c r="L63" s="299"/>
      <c r="M63" s="299"/>
      <c r="N63" s="299"/>
      <c r="O63" s="299"/>
      <c r="P63" s="299"/>
      <c r="Q63" s="299"/>
      <c r="R63" s="299"/>
      <c r="S63" s="299"/>
      <c r="T63" s="299"/>
      <c r="U63" s="299"/>
      <c r="V63" s="299"/>
    </row>
    <row r="65" spans="1:22" x14ac:dyDescent="0.25">
      <c r="D65" s="411" t="s">
        <v>66</v>
      </c>
      <c r="E65" s="412">
        <f>Inputs!G218</f>
        <v>0</v>
      </c>
    </row>
    <row r="67" spans="1:22" x14ac:dyDescent="0.25">
      <c r="D67" s="320" t="s">
        <v>189</v>
      </c>
      <c r="E67" s="314"/>
      <c r="F67" s="314"/>
      <c r="G67" s="277">
        <f>IF(AND(MONTH(G$7)=MONTH(Inputs!$G$217),YEAR(G$7)=YEAR(Inputs!$G$217)),Inputs!$G$216,0)</f>
        <v>0</v>
      </c>
      <c r="H67" s="277">
        <f>IF(AND(MONTH(H$7)=MONTH(Inputs!$G$217),YEAR(H$7)=YEAR(Inputs!$G$217)),Inputs!$G$216,0)</f>
        <v>0</v>
      </c>
      <c r="I67" s="277">
        <f>IF(AND(MONTH(I$7)=MONTH(Inputs!$G$217),YEAR(I$7)=YEAR(Inputs!$G$217)),Inputs!$G$216,0)</f>
        <v>0</v>
      </c>
      <c r="J67" s="277">
        <f>IF(AND(MONTH(J$7)=MONTH(Inputs!$G$217),YEAR(J$7)=YEAR(Inputs!$G$217)),Inputs!$G$216,0)</f>
        <v>0</v>
      </c>
      <c r="K67" s="277">
        <f>IF(AND(MONTH(K$7)=MONTH(Inputs!$G$217),YEAR(K$7)=YEAR(Inputs!$G$217)),Inputs!$G$216,0)</f>
        <v>0</v>
      </c>
      <c r="L67" s="277">
        <f>IF(AND(MONTH(L$7)=MONTH(Inputs!$G$217),YEAR(L$7)=YEAR(Inputs!$G$217)),Inputs!$G$216,0)</f>
        <v>0</v>
      </c>
      <c r="M67" s="277">
        <f>IF(AND(MONTH(M$7)=MONTH(Inputs!$G$217),YEAR(M$7)=YEAR(Inputs!$G$217)),Inputs!$G$216,0)</f>
        <v>0</v>
      </c>
      <c r="N67" s="277">
        <f>IF(AND(MONTH(N$7)=MONTH(Inputs!$G$217),YEAR(N$7)=YEAR(Inputs!$G$217)),Inputs!$G$216,0)</f>
        <v>0</v>
      </c>
      <c r="O67" s="277">
        <f>IF(AND(MONTH(O$7)=MONTH(Inputs!$G$217),YEAR(O$7)=YEAR(Inputs!$G$217)),Inputs!$G$216,0)</f>
        <v>0</v>
      </c>
      <c r="P67" s="277">
        <f>IF(AND(MONTH(P$7)=MONTH(Inputs!$G$217),YEAR(P$7)=YEAR(Inputs!$G$217)),Inputs!$G$216,0)</f>
        <v>0</v>
      </c>
      <c r="Q67" s="277">
        <f>IF(AND(MONTH(Q$7)=MONTH(Inputs!$G$217),YEAR(Q$7)=YEAR(Inputs!$G$217)),Inputs!$G$216,0)</f>
        <v>0</v>
      </c>
      <c r="R67" s="277">
        <f>IF(AND(MONTH(R$7)=MONTH(Inputs!$G$217),YEAR(R$7)=YEAR(Inputs!$G$217)),Inputs!$G$216,0)</f>
        <v>0</v>
      </c>
      <c r="S67" s="277">
        <f>Inputs!H216</f>
        <v>0</v>
      </c>
      <c r="T67" s="277">
        <f>Inputs!I216</f>
        <v>0</v>
      </c>
      <c r="U67" s="277">
        <f>Inputs!J216</f>
        <v>0</v>
      </c>
      <c r="V67" s="277">
        <f>Inputs!K216</f>
        <v>0</v>
      </c>
    </row>
    <row r="68" spans="1:22" x14ac:dyDescent="0.25">
      <c r="D68" s="320" t="s">
        <v>76</v>
      </c>
      <c r="G68" s="278"/>
      <c r="H68" s="279"/>
      <c r="I68" s="278"/>
      <c r="J68" s="279"/>
      <c r="K68" s="278"/>
      <c r="L68" s="279"/>
      <c r="M68" s="278"/>
      <c r="N68" s="279"/>
      <c r="O68" s="278"/>
      <c r="P68" s="279"/>
      <c r="Q68" s="278"/>
      <c r="R68" s="279"/>
      <c r="S68" s="278"/>
      <c r="T68" s="279"/>
      <c r="U68" s="278"/>
      <c r="V68" s="279"/>
    </row>
    <row r="71" spans="1:22" x14ac:dyDescent="0.25">
      <c r="A71" s="299"/>
      <c r="B71" s="299"/>
      <c r="C71" s="299"/>
      <c r="D71" s="299" t="str">
        <f>Inputs!C220</f>
        <v>Bürogeräte</v>
      </c>
      <c r="E71" s="299"/>
      <c r="F71" s="299"/>
      <c r="G71" s="299"/>
      <c r="H71" s="299"/>
      <c r="I71" s="299"/>
      <c r="J71" s="299"/>
      <c r="K71" s="299"/>
      <c r="L71" s="299"/>
      <c r="M71" s="299"/>
      <c r="N71" s="299"/>
      <c r="O71" s="299"/>
      <c r="P71" s="299"/>
      <c r="Q71" s="299"/>
      <c r="R71" s="299"/>
      <c r="S71" s="299"/>
      <c r="T71" s="299"/>
      <c r="U71" s="299"/>
      <c r="V71" s="299"/>
    </row>
    <row r="73" spans="1:22" x14ac:dyDescent="0.25">
      <c r="D73" s="411" t="s">
        <v>66</v>
      </c>
      <c r="E73" s="412">
        <f>Inputs!G222</f>
        <v>0</v>
      </c>
    </row>
    <row r="75" spans="1:22" x14ac:dyDescent="0.25">
      <c r="D75" s="320" t="s">
        <v>189</v>
      </c>
      <c r="E75" s="314"/>
      <c r="F75" s="314"/>
      <c r="G75" s="277">
        <f>IF(AND(MONTH(G$7)=MONTH(Inputs!$G$221),YEAR(G$7)=YEAR(Inputs!$G$221)),Inputs!$G$220,0)</f>
        <v>0</v>
      </c>
      <c r="H75" s="277">
        <f>IF(AND(MONTH(H$7)=MONTH(Inputs!$G$221),YEAR(H$7)=YEAR(Inputs!$G$221)),Inputs!$G$220,0)</f>
        <v>0</v>
      </c>
      <c r="I75" s="277">
        <f>IF(AND(MONTH(I$7)=MONTH(Inputs!$G$221),YEAR(I$7)=YEAR(Inputs!$G$221)),Inputs!$G$220,0)</f>
        <v>0</v>
      </c>
      <c r="J75" s="277">
        <f>IF(AND(MONTH(J$7)=MONTH(Inputs!$G$221),YEAR(J$7)=YEAR(Inputs!$G$221)),Inputs!$G$220,0)</f>
        <v>0</v>
      </c>
      <c r="K75" s="277">
        <f>IF(AND(MONTH(K$7)=MONTH(Inputs!$G$221),YEAR(K$7)=YEAR(Inputs!$G$221)),Inputs!$G$220,0)</f>
        <v>0</v>
      </c>
      <c r="L75" s="277">
        <f>IF(AND(MONTH(L$7)=MONTH(Inputs!$G$221),YEAR(L$7)=YEAR(Inputs!$G$221)),Inputs!$G$220,0)</f>
        <v>0</v>
      </c>
      <c r="M75" s="277">
        <f>IF(AND(MONTH(M$7)=MONTH(Inputs!$G$221),YEAR(M$7)=YEAR(Inputs!$G$221)),Inputs!$G$220,0)</f>
        <v>0</v>
      </c>
      <c r="N75" s="277">
        <f>IF(AND(MONTH(N$7)=MONTH(Inputs!$G$221),YEAR(N$7)=YEAR(Inputs!$G$221)),Inputs!$G$220,0)</f>
        <v>0</v>
      </c>
      <c r="O75" s="277">
        <f>IF(AND(MONTH(O$7)=MONTH(Inputs!$G$221),YEAR(O$7)=YEAR(Inputs!$G$221)),Inputs!$G$220,0)</f>
        <v>0</v>
      </c>
      <c r="P75" s="277">
        <f>IF(AND(MONTH(P$7)=MONTH(Inputs!$G$221),YEAR(P$7)=YEAR(Inputs!$G$221)),Inputs!$G$220,0)</f>
        <v>0</v>
      </c>
      <c r="Q75" s="277">
        <f>IF(AND(MONTH(Q$7)=MONTH(Inputs!$G$221),YEAR(Q$7)=YEAR(Inputs!$G$221)),Inputs!$G$220,0)</f>
        <v>0</v>
      </c>
      <c r="R75" s="277">
        <f>IF(AND(MONTH(R$7)=MONTH(Inputs!$G$221),YEAR(R$7)=YEAR(Inputs!$G$221)),Inputs!$G$220,0)</f>
        <v>0</v>
      </c>
      <c r="S75" s="277">
        <f>Inputs!H220</f>
        <v>0</v>
      </c>
      <c r="T75" s="277">
        <f>Inputs!I220</f>
        <v>0</v>
      </c>
      <c r="U75" s="277">
        <f>Inputs!J220</f>
        <v>0</v>
      </c>
      <c r="V75" s="277">
        <f>Inputs!K220</f>
        <v>0</v>
      </c>
    </row>
    <row r="76" spans="1:22" x14ac:dyDescent="0.25">
      <c r="D76" s="320" t="s">
        <v>76</v>
      </c>
      <c r="G76" s="278"/>
      <c r="H76" s="279"/>
      <c r="I76" s="278"/>
      <c r="J76" s="279"/>
      <c r="K76" s="278"/>
      <c r="L76" s="279"/>
      <c r="M76" s="278"/>
      <c r="N76" s="279"/>
      <c r="O76" s="278"/>
      <c r="P76" s="279"/>
      <c r="Q76" s="278"/>
      <c r="R76" s="279"/>
      <c r="S76" s="278"/>
      <c r="T76" s="279"/>
      <c r="U76" s="278"/>
      <c r="V76" s="279"/>
    </row>
    <row r="79" spans="1:22" x14ac:dyDescent="0.25">
      <c r="A79" s="299"/>
      <c r="B79" s="299"/>
      <c r="C79" s="299"/>
      <c r="D79" s="299" t="str">
        <f>Inputs!C224</f>
        <v>Übriges Inventar</v>
      </c>
      <c r="E79" s="299"/>
      <c r="F79" s="299"/>
      <c r="G79" s="299"/>
      <c r="H79" s="299"/>
      <c r="I79" s="299"/>
      <c r="J79" s="299"/>
      <c r="K79" s="299"/>
      <c r="L79" s="299"/>
      <c r="M79" s="299"/>
      <c r="N79" s="299"/>
      <c r="O79" s="299"/>
      <c r="P79" s="299"/>
      <c r="Q79" s="299"/>
      <c r="R79" s="299"/>
      <c r="S79" s="299"/>
      <c r="T79" s="299"/>
      <c r="U79" s="299"/>
      <c r="V79" s="299"/>
    </row>
    <row r="81" spans="1:22" x14ac:dyDescent="0.25">
      <c r="D81" s="411" t="s">
        <v>66</v>
      </c>
      <c r="E81" s="412">
        <f>Inputs!G226</f>
        <v>0</v>
      </c>
    </row>
    <row r="83" spans="1:22" x14ac:dyDescent="0.25">
      <c r="D83" s="320" t="s">
        <v>189</v>
      </c>
      <c r="E83" s="314"/>
      <c r="F83" s="314"/>
      <c r="G83" s="277">
        <f>IF(AND(MONTH(G$7)=MONTH(Inputs!$G$225),YEAR(G$7)=YEAR(Inputs!$G$225)),Inputs!$G$224,0)</f>
        <v>0</v>
      </c>
      <c r="H83" s="277">
        <f>IF(AND(MONTH(H$7)=MONTH(Inputs!$G$225),YEAR(H$7)=YEAR(Inputs!$G$225)),Inputs!$G$224,0)</f>
        <v>0</v>
      </c>
      <c r="I83" s="277">
        <f>IF(AND(MONTH(I$7)=MONTH(Inputs!$G$225),YEAR(I$7)=YEAR(Inputs!$G$225)),Inputs!$G$224,0)</f>
        <v>0</v>
      </c>
      <c r="J83" s="277">
        <f>IF(AND(MONTH(J$7)=MONTH(Inputs!$G$225),YEAR(J$7)=YEAR(Inputs!$G$225)),Inputs!$G$224,0)</f>
        <v>0</v>
      </c>
      <c r="K83" s="277">
        <f>IF(AND(MONTH(K$7)=MONTH(Inputs!$G$225),YEAR(K$7)=YEAR(Inputs!$G$225)),Inputs!$G$224,0)</f>
        <v>0</v>
      </c>
      <c r="L83" s="277">
        <f>IF(AND(MONTH(L$7)=MONTH(Inputs!$G$225),YEAR(L$7)=YEAR(Inputs!$G$225)),Inputs!$G$224,0)</f>
        <v>0</v>
      </c>
      <c r="M83" s="277">
        <f>IF(AND(MONTH(M$7)=MONTH(Inputs!$G$225),YEAR(M$7)=YEAR(Inputs!$G$225)),Inputs!$G$224,0)</f>
        <v>0</v>
      </c>
      <c r="N83" s="277">
        <f>IF(AND(MONTH(N$7)=MONTH(Inputs!$G$225),YEAR(N$7)=YEAR(Inputs!$G$225)),Inputs!$G$224,0)</f>
        <v>0</v>
      </c>
      <c r="O83" s="277">
        <f>IF(AND(MONTH(O$7)=MONTH(Inputs!$G$225),YEAR(O$7)=YEAR(Inputs!$G$225)),Inputs!$G$224,0)</f>
        <v>0</v>
      </c>
      <c r="P83" s="277">
        <f>IF(AND(MONTH(P$7)=MONTH(Inputs!$G$225),YEAR(P$7)=YEAR(Inputs!$G$225)),Inputs!$G$224,0)</f>
        <v>0</v>
      </c>
      <c r="Q83" s="277">
        <f>IF(AND(MONTH(Q$7)=MONTH(Inputs!$G$225),YEAR(Q$7)=YEAR(Inputs!$G$225)),Inputs!$G$224,0)</f>
        <v>0</v>
      </c>
      <c r="R83" s="277">
        <f>IF(AND(MONTH(R$7)=MONTH(Inputs!$G$225),YEAR(R$7)=YEAR(Inputs!$G$225)),Inputs!$G$224,0)</f>
        <v>0</v>
      </c>
      <c r="S83" s="277">
        <f>Inputs!H224</f>
        <v>0</v>
      </c>
      <c r="T83" s="277">
        <f>Inputs!I224</f>
        <v>0</v>
      </c>
      <c r="U83" s="277">
        <f>Inputs!J224</f>
        <v>0</v>
      </c>
      <c r="V83" s="277">
        <f>Inputs!K224</f>
        <v>0</v>
      </c>
    </row>
    <row r="84" spans="1:22" x14ac:dyDescent="0.25">
      <c r="D84" s="320" t="s">
        <v>76</v>
      </c>
      <c r="G84" s="278"/>
      <c r="H84" s="279"/>
      <c r="I84" s="278"/>
      <c r="J84" s="279"/>
      <c r="K84" s="278"/>
      <c r="L84" s="279"/>
      <c r="M84" s="278"/>
      <c r="N84" s="279"/>
      <c r="O84" s="278"/>
      <c r="P84" s="279"/>
      <c r="Q84" s="278"/>
      <c r="R84" s="279"/>
      <c r="S84" s="278"/>
      <c r="T84" s="279"/>
      <c r="U84" s="278"/>
      <c r="V84" s="279"/>
    </row>
    <row r="87" spans="1:22" x14ac:dyDescent="0.25">
      <c r="A87" s="299"/>
      <c r="B87" s="299"/>
      <c r="C87" s="299"/>
      <c r="D87" s="299" t="str">
        <f>Inputs!C228</f>
        <v>Software</v>
      </c>
      <c r="E87" s="299"/>
      <c r="F87" s="299"/>
      <c r="G87" s="299"/>
      <c r="H87" s="299"/>
      <c r="I87" s="299"/>
      <c r="J87" s="299"/>
      <c r="K87" s="299"/>
      <c r="L87" s="299"/>
      <c r="M87" s="299"/>
      <c r="N87" s="299"/>
      <c r="O87" s="299"/>
      <c r="P87" s="299"/>
      <c r="Q87" s="299"/>
      <c r="R87" s="299"/>
      <c r="S87" s="299"/>
      <c r="T87" s="299"/>
      <c r="U87" s="299"/>
      <c r="V87" s="299"/>
    </row>
    <row r="89" spans="1:22" x14ac:dyDescent="0.25">
      <c r="D89" s="411" t="s">
        <v>66</v>
      </c>
      <c r="E89" s="412">
        <f>Inputs!G230</f>
        <v>0</v>
      </c>
    </row>
    <row r="91" spans="1:22" x14ac:dyDescent="0.25">
      <c r="D91" s="320" t="s">
        <v>189</v>
      </c>
      <c r="E91" s="314"/>
      <c r="F91" s="314"/>
      <c r="G91" s="277">
        <f>IF(AND(MONTH(G$7)=MONTH(Inputs!$G$229),YEAR(G$7)=YEAR(Inputs!$G$229)),Inputs!$G$228,0)</f>
        <v>0</v>
      </c>
      <c r="H91" s="277">
        <f>IF(AND(MONTH(H$7)=MONTH(Inputs!$G$229),YEAR(H$7)=YEAR(Inputs!$G$229)),Inputs!$G$228,0)</f>
        <v>0</v>
      </c>
      <c r="I91" s="277">
        <f>IF(AND(MONTH(I$7)=MONTH(Inputs!$G$229),YEAR(I$7)=YEAR(Inputs!$G$229)),Inputs!$G$228,0)</f>
        <v>0</v>
      </c>
      <c r="J91" s="277">
        <f>IF(AND(MONTH(J$7)=MONTH(Inputs!$G$229),YEAR(J$7)=YEAR(Inputs!$G$229)),Inputs!$G$228,0)</f>
        <v>0</v>
      </c>
      <c r="K91" s="277">
        <f>IF(AND(MONTH(K$7)=MONTH(Inputs!$G$229),YEAR(K$7)=YEAR(Inputs!$G$229)),Inputs!$G$228,0)</f>
        <v>0</v>
      </c>
      <c r="L91" s="277">
        <f>IF(AND(MONTH(L$7)=MONTH(Inputs!$G$229),YEAR(L$7)=YEAR(Inputs!$G$229)),Inputs!$G$228,0)</f>
        <v>0</v>
      </c>
      <c r="M91" s="277">
        <f>IF(AND(MONTH(M$7)=MONTH(Inputs!$G$229),YEAR(M$7)=YEAR(Inputs!$G$229)),Inputs!$G$228,0)</f>
        <v>0</v>
      </c>
      <c r="N91" s="277">
        <f>IF(AND(MONTH(N$7)=MONTH(Inputs!$G$229),YEAR(N$7)=YEAR(Inputs!$G$229)),Inputs!$G$228,0)</f>
        <v>0</v>
      </c>
      <c r="O91" s="277">
        <f>IF(AND(MONTH(O$7)=MONTH(Inputs!$G$229),YEAR(O$7)=YEAR(Inputs!$G$229)),Inputs!$G$228,0)</f>
        <v>0</v>
      </c>
      <c r="P91" s="277">
        <f>IF(AND(MONTH(P$7)=MONTH(Inputs!$G$229),YEAR(P$7)=YEAR(Inputs!$G$229)),Inputs!$G$228,0)</f>
        <v>0</v>
      </c>
      <c r="Q91" s="277">
        <f>IF(AND(MONTH(Q$7)=MONTH(Inputs!$G$229),YEAR(Q$7)=YEAR(Inputs!$G$229)),Inputs!$G$228,0)</f>
        <v>0</v>
      </c>
      <c r="R91" s="277">
        <f>IF(AND(MONTH(R$7)=MONTH(Inputs!$G$229),YEAR(R$7)=YEAR(Inputs!$G$229)),Inputs!$G$228,0)</f>
        <v>0</v>
      </c>
      <c r="S91" s="277">
        <f>Inputs!H228</f>
        <v>0</v>
      </c>
      <c r="T91" s="277">
        <f>Inputs!I228</f>
        <v>0</v>
      </c>
      <c r="U91" s="277">
        <f>Inputs!J228</f>
        <v>0</v>
      </c>
      <c r="V91" s="277">
        <f>Inputs!K228</f>
        <v>0</v>
      </c>
    </row>
    <row r="92" spans="1:22" x14ac:dyDescent="0.25">
      <c r="D92" s="320" t="s">
        <v>76</v>
      </c>
      <c r="G92" s="278"/>
      <c r="H92" s="279"/>
      <c r="I92" s="278"/>
      <c r="J92" s="279"/>
      <c r="K92" s="278"/>
      <c r="L92" s="279"/>
      <c r="M92" s="278"/>
      <c r="N92" s="279"/>
      <c r="O92" s="278"/>
      <c r="P92" s="279"/>
      <c r="Q92" s="278"/>
      <c r="R92" s="279"/>
      <c r="S92" s="278"/>
      <c r="T92" s="279"/>
      <c r="U92" s="278"/>
      <c r="V92" s="279"/>
    </row>
    <row r="95" spans="1:22" x14ac:dyDescent="0.25">
      <c r="A95" s="299"/>
      <c r="B95" s="299"/>
      <c r="C95" s="299"/>
      <c r="D95" s="299" t="str">
        <f>Inputs!C232</f>
        <v>Webseite</v>
      </c>
      <c r="E95" s="299"/>
      <c r="F95" s="299"/>
      <c r="G95" s="299"/>
      <c r="H95" s="299"/>
      <c r="I95" s="299"/>
      <c r="J95" s="299"/>
      <c r="K95" s="299"/>
      <c r="L95" s="299"/>
      <c r="M95" s="299"/>
      <c r="N95" s="299"/>
      <c r="O95" s="299"/>
      <c r="P95" s="299"/>
      <c r="Q95" s="299"/>
      <c r="R95" s="299"/>
      <c r="S95" s="299"/>
      <c r="T95" s="299"/>
      <c r="U95" s="299"/>
      <c r="V95" s="299"/>
    </row>
    <row r="97" spans="1:22" x14ac:dyDescent="0.25">
      <c r="D97" s="411" t="s">
        <v>66</v>
      </c>
      <c r="E97" s="412">
        <f>Inputs!G234</f>
        <v>0</v>
      </c>
    </row>
    <row r="99" spans="1:22" x14ac:dyDescent="0.25">
      <c r="D99" s="320" t="s">
        <v>189</v>
      </c>
      <c r="E99" s="314"/>
      <c r="F99" s="314"/>
      <c r="G99" s="277">
        <f>IF(AND(MONTH(G$7)=MONTH(Inputs!$G$233),YEAR(G$7)=YEAR(Inputs!$G$233)),Inputs!$G$232,0)</f>
        <v>0</v>
      </c>
      <c r="H99" s="277">
        <f>IF(AND(MONTH(H$7)=MONTH(Inputs!$G$233),YEAR(H$7)=YEAR(Inputs!$G$233)),Inputs!$G$232,0)</f>
        <v>0</v>
      </c>
      <c r="I99" s="277">
        <f>IF(AND(MONTH(I$7)=MONTH(Inputs!$G$233),YEAR(I$7)=YEAR(Inputs!$G$233)),Inputs!$G$232,0)</f>
        <v>0</v>
      </c>
      <c r="J99" s="277">
        <f>IF(AND(MONTH(J$7)=MONTH(Inputs!$G$233),YEAR(J$7)=YEAR(Inputs!$G$233)),Inputs!$G$232,0)</f>
        <v>0</v>
      </c>
      <c r="K99" s="277">
        <f>IF(AND(MONTH(K$7)=MONTH(Inputs!$G$233),YEAR(K$7)=YEAR(Inputs!$G$233)),Inputs!$G$232,0)</f>
        <v>0</v>
      </c>
      <c r="L99" s="277">
        <f>IF(AND(MONTH(L$7)=MONTH(Inputs!$G$233),YEAR(L$7)=YEAR(Inputs!$G$233)),Inputs!$G$232,0)</f>
        <v>0</v>
      </c>
      <c r="M99" s="277">
        <f>IF(AND(MONTH(M$7)=MONTH(Inputs!$G$233),YEAR(M$7)=YEAR(Inputs!$G$233)),Inputs!$G$232,0)</f>
        <v>0</v>
      </c>
      <c r="N99" s="277">
        <f>IF(AND(MONTH(N$7)=MONTH(Inputs!$G$233),YEAR(N$7)=YEAR(Inputs!$G$233)),Inputs!$G$232,0)</f>
        <v>0</v>
      </c>
      <c r="O99" s="277">
        <f>IF(AND(MONTH(O$7)=MONTH(Inputs!$G$233),YEAR(O$7)=YEAR(Inputs!$G$233)),Inputs!$G$232,0)</f>
        <v>0</v>
      </c>
      <c r="P99" s="277">
        <f>IF(AND(MONTH(P$7)=MONTH(Inputs!$G$233),YEAR(P$7)=YEAR(Inputs!$G$233)),Inputs!$G$232,0)</f>
        <v>0</v>
      </c>
      <c r="Q99" s="277">
        <f>IF(AND(MONTH(Q$7)=MONTH(Inputs!$G$233),YEAR(Q$7)=YEAR(Inputs!$G$233)),Inputs!$G$232,0)</f>
        <v>0</v>
      </c>
      <c r="R99" s="277">
        <f>IF(AND(MONTH(R$7)=MONTH(Inputs!$G$233),YEAR(R$7)=YEAR(Inputs!$G$233)),Inputs!$G$232,0)</f>
        <v>0</v>
      </c>
      <c r="S99" s="277">
        <f>Inputs!H232</f>
        <v>0</v>
      </c>
      <c r="T99" s="277">
        <f>Inputs!I232</f>
        <v>0</v>
      </c>
      <c r="U99" s="277">
        <f>Inputs!J232</f>
        <v>0</v>
      </c>
      <c r="V99" s="277">
        <f>Inputs!K232</f>
        <v>0</v>
      </c>
    </row>
    <row r="100" spans="1:22" x14ac:dyDescent="0.25">
      <c r="D100" s="320" t="s">
        <v>76</v>
      </c>
      <c r="G100" s="278"/>
      <c r="H100" s="279"/>
      <c r="I100" s="278"/>
      <c r="J100" s="279"/>
      <c r="K100" s="278"/>
      <c r="L100" s="279"/>
      <c r="M100" s="278"/>
      <c r="N100" s="279"/>
      <c r="O100" s="278"/>
      <c r="P100" s="279"/>
      <c r="Q100" s="278"/>
      <c r="R100" s="279"/>
      <c r="S100" s="278"/>
      <c r="T100" s="279"/>
      <c r="U100" s="278"/>
      <c r="V100" s="279"/>
    </row>
    <row r="103" spans="1:22" x14ac:dyDescent="0.25">
      <c r="A103" s="299"/>
      <c r="B103" s="299"/>
      <c r="C103" s="299"/>
      <c r="D103" s="299" t="str">
        <f>Inputs!C236</f>
        <v>Bewilligungen und Lizenzen</v>
      </c>
      <c r="E103" s="299"/>
      <c r="F103" s="299"/>
      <c r="G103" s="299"/>
      <c r="H103" s="299"/>
      <c r="I103" s="299"/>
      <c r="J103" s="299"/>
      <c r="K103" s="299"/>
      <c r="L103" s="299"/>
      <c r="M103" s="299"/>
      <c r="N103" s="299"/>
      <c r="O103" s="299"/>
      <c r="P103" s="299"/>
      <c r="Q103" s="299"/>
      <c r="R103" s="299"/>
      <c r="S103" s="299"/>
      <c r="T103" s="299"/>
      <c r="U103" s="299"/>
      <c r="V103" s="299"/>
    </row>
    <row r="105" spans="1:22" x14ac:dyDescent="0.25">
      <c r="D105" s="411" t="s">
        <v>66</v>
      </c>
      <c r="E105" s="412">
        <f>Inputs!G238</f>
        <v>0</v>
      </c>
    </row>
    <row r="107" spans="1:22" x14ac:dyDescent="0.25">
      <c r="D107" s="320" t="s">
        <v>189</v>
      </c>
      <c r="E107" s="314"/>
      <c r="F107" s="314"/>
      <c r="G107" s="277">
        <f>IF(AND(MONTH(G$7)=MONTH(Inputs!$G$237),YEAR(G$7)=YEAR(Inputs!$G$237)),Inputs!$G$236,0)</f>
        <v>0</v>
      </c>
      <c r="H107" s="277">
        <f>IF(AND(MONTH(H$7)=MONTH(Inputs!$G$237),YEAR(H$7)=YEAR(Inputs!$G$237)),Inputs!$G$236,0)</f>
        <v>0</v>
      </c>
      <c r="I107" s="277">
        <f>IF(AND(MONTH(I$7)=MONTH(Inputs!$G$237),YEAR(I$7)=YEAR(Inputs!$G$237)),Inputs!$G$236,0)</f>
        <v>0</v>
      </c>
      <c r="J107" s="277">
        <f>IF(AND(MONTH(J$7)=MONTH(Inputs!$G$237),YEAR(J$7)=YEAR(Inputs!$G$237)),Inputs!$G$236,0)</f>
        <v>0</v>
      </c>
      <c r="K107" s="277">
        <f>IF(AND(MONTH(K$7)=MONTH(Inputs!$G$237),YEAR(K$7)=YEAR(Inputs!$G$237)),Inputs!$G$236,0)</f>
        <v>0</v>
      </c>
      <c r="L107" s="277">
        <f>IF(AND(MONTH(L$7)=MONTH(Inputs!$G$237),YEAR(L$7)=YEAR(Inputs!$G$237)),Inputs!$G$236,0)</f>
        <v>0</v>
      </c>
      <c r="M107" s="277">
        <f>IF(AND(MONTH(M$7)=MONTH(Inputs!$G$237),YEAR(M$7)=YEAR(Inputs!$G$237)),Inputs!$G$236,0)</f>
        <v>0</v>
      </c>
      <c r="N107" s="277">
        <f>IF(AND(MONTH(N$7)=MONTH(Inputs!$G$237),YEAR(N$7)=YEAR(Inputs!$G$237)),Inputs!$G$236,0)</f>
        <v>0</v>
      </c>
      <c r="O107" s="277">
        <f>IF(AND(MONTH(O$7)=MONTH(Inputs!$G$237),YEAR(O$7)=YEAR(Inputs!$G$237)),Inputs!$G$236,0)</f>
        <v>0</v>
      </c>
      <c r="P107" s="277">
        <f>IF(AND(MONTH(P$7)=MONTH(Inputs!$G$237),YEAR(P$7)=YEAR(Inputs!$G$237)),Inputs!$G$236,0)</f>
        <v>0</v>
      </c>
      <c r="Q107" s="277">
        <f>IF(AND(MONTH(Q$7)=MONTH(Inputs!$G$237),YEAR(Q$7)=YEAR(Inputs!$G$237)),Inputs!$G$236,0)</f>
        <v>0</v>
      </c>
      <c r="R107" s="277">
        <f>IF(AND(MONTH(R$7)=MONTH(Inputs!$G$237),YEAR(R$7)=YEAR(Inputs!$G$237)),Inputs!$G$236,0)</f>
        <v>0</v>
      </c>
      <c r="S107" s="277">
        <f>Inputs!H236</f>
        <v>0</v>
      </c>
      <c r="T107" s="277">
        <f>Inputs!I236</f>
        <v>0</v>
      </c>
      <c r="U107" s="277">
        <f>Inputs!J236</f>
        <v>0</v>
      </c>
      <c r="V107" s="277">
        <f>Inputs!K236</f>
        <v>0</v>
      </c>
    </row>
    <row r="108" spans="1:22" x14ac:dyDescent="0.25">
      <c r="D108" s="320" t="s">
        <v>76</v>
      </c>
      <c r="G108" s="278"/>
      <c r="H108" s="279"/>
      <c r="I108" s="278"/>
      <c r="J108" s="279"/>
      <c r="K108" s="278"/>
      <c r="L108" s="279"/>
      <c r="M108" s="278"/>
      <c r="N108" s="279"/>
      <c r="O108" s="278"/>
      <c r="P108" s="279"/>
      <c r="Q108" s="278"/>
      <c r="R108" s="279"/>
      <c r="S108" s="278"/>
      <c r="T108" s="279"/>
      <c r="U108" s="278"/>
      <c r="V108" s="279"/>
    </row>
    <row r="110" spans="1:22" x14ac:dyDescent="0.25">
      <c r="D110" s="411" t="s">
        <v>280</v>
      </c>
      <c r="G110" s="277">
        <f t="shared" ref="G110:V110" si="0">G13+G21+G28+G35+G42+G50+G59+G68+G76+G84+G92+G100+G108</f>
        <v>0</v>
      </c>
      <c r="H110" s="277">
        <f t="shared" si="0"/>
        <v>0</v>
      </c>
      <c r="I110" s="277">
        <f t="shared" si="0"/>
        <v>0</v>
      </c>
      <c r="J110" s="277">
        <f t="shared" si="0"/>
        <v>0</v>
      </c>
      <c r="K110" s="277">
        <f t="shared" si="0"/>
        <v>0</v>
      </c>
      <c r="L110" s="277">
        <f t="shared" si="0"/>
        <v>0</v>
      </c>
      <c r="M110" s="277">
        <f t="shared" si="0"/>
        <v>0</v>
      </c>
      <c r="N110" s="277">
        <f t="shared" si="0"/>
        <v>0</v>
      </c>
      <c r="O110" s="277">
        <f t="shared" si="0"/>
        <v>0</v>
      </c>
      <c r="P110" s="277">
        <f t="shared" si="0"/>
        <v>0</v>
      </c>
      <c r="Q110" s="277">
        <f t="shared" si="0"/>
        <v>0</v>
      </c>
      <c r="R110" s="277">
        <f t="shared" si="0"/>
        <v>0</v>
      </c>
      <c r="S110" s="277">
        <f t="shared" si="0"/>
        <v>0</v>
      </c>
      <c r="T110" s="277">
        <f t="shared" si="0"/>
        <v>0</v>
      </c>
      <c r="U110" s="277">
        <f t="shared" si="0"/>
        <v>0</v>
      </c>
      <c r="V110" s="277">
        <f t="shared" si="0"/>
        <v>0</v>
      </c>
    </row>
    <row r="111" spans="1:22" x14ac:dyDescent="0.25">
      <c r="S111" s="413"/>
    </row>
    <row r="114" spans="19:22" x14ac:dyDescent="0.25">
      <c r="S114" s="413"/>
      <c r="T114" s="413"/>
      <c r="U114" s="413"/>
      <c r="V114" s="413"/>
    </row>
    <row r="117" spans="19:22" x14ac:dyDescent="0.25">
      <c r="S117" s="413"/>
      <c r="T117" s="413"/>
      <c r="U117" s="413"/>
      <c r="V117" s="413"/>
    </row>
  </sheetData>
  <sheetProtection algorithmName="SHA-512" hashValue="fIew5h/JxhD/4KqsR4RyPJE2NubMQL33OQjD5WKPf5uqxuE4y0+q5S6EUGdQ8tBk4JDlqsA/svZ/xbwcvb4Uhg==" saltValue="tRsxt1VbRqba/B1s44bqIg==" spinCount="100000" sheet="1" objects="1" scenarios="1"/>
  <pageMargins left="0.59055118110236227" right="0.59055118110236227" top="0.78740157480314965" bottom="0.78740157480314965" header="0.31496062992125984" footer="0.31496062992125984"/>
  <pageSetup paperSize="9" scale="5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4">
    <tabColor theme="3"/>
  </sheetPr>
  <dimension ref="A2:BU182"/>
  <sheetViews>
    <sheetView showGridLines="0" zoomScaleNormal="100" zoomScaleSheetLayoutView="70" workbookViewId="0">
      <selection activeCell="A3" sqref="A3"/>
    </sheetView>
  </sheetViews>
  <sheetFormatPr defaultColWidth="9.140625" defaultRowHeight="15" x14ac:dyDescent="0.25"/>
  <cols>
    <col min="1" max="1" width="12.85546875" style="199" bestFit="1" customWidth="1"/>
    <col min="2" max="2" width="10.7109375" style="199" bestFit="1" customWidth="1"/>
    <col min="3" max="3" width="21.28515625" style="199" customWidth="1"/>
    <col min="4" max="10" width="19.5703125" style="199" customWidth="1"/>
    <col min="11" max="11" width="6.7109375" style="199" customWidth="1"/>
    <col min="12" max="12" width="12.28515625" style="199" bestFit="1" customWidth="1"/>
    <col min="13" max="13" width="8.5703125" style="199" bestFit="1" customWidth="1"/>
    <col min="14" max="15" width="9" style="199" bestFit="1" customWidth="1"/>
    <col min="16" max="16" width="6.85546875" style="199" bestFit="1" customWidth="1"/>
    <col min="17" max="18" width="6.7109375" style="199" bestFit="1" customWidth="1"/>
    <col min="19" max="26" width="9.7109375" style="199" bestFit="1" customWidth="1"/>
    <col min="27" max="27" width="10.7109375" style="199" bestFit="1" customWidth="1"/>
    <col min="28" max="61" width="9.7109375" style="199" bestFit="1" customWidth="1"/>
    <col min="62" max="62" width="9" style="199" bestFit="1" customWidth="1"/>
    <col min="63" max="66" width="8.5703125" style="199" bestFit="1" customWidth="1"/>
    <col min="67" max="67" width="6.85546875" style="199" bestFit="1" customWidth="1"/>
    <col min="68" max="68" width="6.5703125" style="199" bestFit="1" customWidth="1"/>
    <col min="69" max="70" width="7" style="199" bestFit="1" customWidth="1"/>
    <col min="71" max="71" width="6.7109375" style="199" bestFit="1" customWidth="1"/>
    <col min="72" max="72" width="7.28515625" style="199" bestFit="1" customWidth="1"/>
    <col min="73" max="73" width="6.85546875" style="199" bestFit="1" customWidth="1"/>
    <col min="74" max="16384" width="9.140625" style="199"/>
  </cols>
  <sheetData>
    <row r="2" spans="1:73" x14ac:dyDescent="0.25">
      <c r="A2" s="548"/>
      <c r="B2" s="549"/>
      <c r="C2" s="549"/>
      <c r="D2" s="549"/>
      <c r="E2" s="549"/>
      <c r="F2" s="549"/>
      <c r="G2" s="549"/>
      <c r="H2" s="549"/>
      <c r="I2" s="549"/>
      <c r="J2" s="549"/>
      <c r="K2" s="549"/>
      <c r="L2" s="549"/>
      <c r="M2" s="549"/>
      <c r="N2" s="549"/>
      <c r="O2" s="549"/>
      <c r="P2" s="60"/>
      <c r="Q2" s="60"/>
      <c r="R2" s="60"/>
      <c r="S2" s="60"/>
      <c r="T2" s="60"/>
      <c r="U2" s="59"/>
      <c r="V2" s="60"/>
      <c r="W2" s="60"/>
      <c r="X2" s="60"/>
      <c r="Y2" s="60"/>
      <c r="Z2" s="60"/>
      <c r="AA2" s="60"/>
      <c r="AB2" s="60"/>
      <c r="AC2" s="60"/>
      <c r="AD2" s="60"/>
      <c r="AE2" s="60"/>
      <c r="AF2" s="60"/>
      <c r="AG2" s="60"/>
      <c r="AH2" s="60"/>
      <c r="AI2" s="60"/>
      <c r="AJ2" s="60"/>
      <c r="AK2" s="60"/>
      <c r="AL2" s="60"/>
      <c r="AM2" s="60"/>
      <c r="AN2" s="60"/>
      <c r="AO2" s="59"/>
      <c r="AP2" s="60"/>
      <c r="AQ2" s="60"/>
      <c r="AR2" s="60"/>
      <c r="AS2" s="60"/>
      <c r="AT2" s="60"/>
      <c r="AU2" s="60"/>
      <c r="AV2" s="60"/>
      <c r="AW2" s="60"/>
      <c r="AX2" s="60"/>
      <c r="AY2" s="60"/>
      <c r="AZ2" s="60"/>
      <c r="BA2" s="60"/>
      <c r="BB2" s="60"/>
      <c r="BC2" s="60"/>
      <c r="BD2" s="60"/>
      <c r="BE2" s="60"/>
      <c r="BF2" s="60"/>
      <c r="BG2" s="60"/>
      <c r="BH2" s="60"/>
      <c r="BI2" s="59"/>
      <c r="BJ2" s="60"/>
      <c r="BK2" s="60"/>
      <c r="BL2" s="60"/>
      <c r="BM2" s="60"/>
      <c r="BN2" s="60"/>
      <c r="BO2" s="60"/>
      <c r="BP2" s="60"/>
      <c r="BQ2" s="60"/>
      <c r="BR2" s="60"/>
      <c r="BS2" s="60"/>
      <c r="BT2" s="60"/>
      <c r="BU2" s="60"/>
    </row>
    <row r="3" spans="1:73" ht="23.25" x14ac:dyDescent="0.35">
      <c r="A3" s="550" t="s">
        <v>317</v>
      </c>
      <c r="B3" s="549"/>
      <c r="C3" s="549"/>
      <c r="D3" s="549"/>
      <c r="E3" s="549"/>
      <c r="F3" s="549"/>
      <c r="G3" s="549"/>
      <c r="H3" s="549"/>
      <c r="I3" s="549"/>
      <c r="J3" s="549"/>
      <c r="K3" s="549"/>
      <c r="L3" s="549"/>
      <c r="M3" s="549"/>
      <c r="N3" s="549"/>
      <c r="O3" s="549"/>
      <c r="P3" s="60"/>
      <c r="Q3" s="60"/>
      <c r="R3" s="60"/>
      <c r="S3" s="60"/>
      <c r="T3" s="60"/>
      <c r="U3" s="195"/>
      <c r="V3" s="60"/>
      <c r="W3" s="60"/>
      <c r="X3" s="60"/>
      <c r="Y3" s="60"/>
      <c r="Z3" s="60"/>
      <c r="AA3" s="60"/>
      <c r="AB3" s="60"/>
      <c r="AC3" s="60"/>
      <c r="AD3" s="60"/>
      <c r="AE3" s="60"/>
      <c r="AF3" s="60"/>
      <c r="AG3" s="60"/>
      <c r="AH3" s="60"/>
      <c r="AI3" s="60"/>
      <c r="AJ3" s="60"/>
      <c r="AK3" s="60"/>
      <c r="AL3" s="60"/>
      <c r="AM3" s="60"/>
      <c r="AN3" s="60"/>
      <c r="AO3" s="195"/>
      <c r="AP3" s="60"/>
      <c r="AQ3" s="60"/>
      <c r="AR3" s="60"/>
      <c r="AS3" s="60"/>
      <c r="AT3" s="60"/>
      <c r="AU3" s="60"/>
      <c r="AV3" s="60"/>
      <c r="AW3" s="60"/>
      <c r="AX3" s="60"/>
      <c r="AY3" s="60"/>
      <c r="AZ3" s="60"/>
      <c r="BA3" s="60"/>
      <c r="BB3" s="60"/>
      <c r="BC3" s="60"/>
      <c r="BD3" s="60"/>
      <c r="BE3" s="60"/>
      <c r="BF3" s="60"/>
      <c r="BG3" s="60"/>
      <c r="BH3" s="60"/>
      <c r="BI3" s="195"/>
      <c r="BJ3" s="60"/>
      <c r="BK3" s="60"/>
      <c r="BL3" s="60"/>
      <c r="BM3" s="60"/>
      <c r="BN3" s="60"/>
      <c r="BO3" s="60"/>
      <c r="BP3" s="60"/>
      <c r="BQ3" s="60"/>
      <c r="BR3" s="60"/>
      <c r="BS3" s="60"/>
      <c r="BT3" s="60"/>
      <c r="BU3" s="60"/>
    </row>
    <row r="4" spans="1:73" x14ac:dyDescent="0.25">
      <c r="A4" s="548"/>
      <c r="B4" s="549"/>
      <c r="C4" s="549"/>
      <c r="D4" s="549"/>
      <c r="E4" s="549"/>
      <c r="F4" s="549"/>
      <c r="G4" s="549"/>
      <c r="H4" s="549"/>
      <c r="I4" s="549"/>
      <c r="J4" s="549"/>
      <c r="K4" s="549"/>
      <c r="L4" s="549"/>
      <c r="M4" s="549"/>
      <c r="N4" s="549"/>
      <c r="O4" s="549"/>
      <c r="P4" s="60"/>
      <c r="Q4" s="60"/>
      <c r="R4" s="60"/>
      <c r="S4" s="60"/>
      <c r="T4" s="60"/>
      <c r="U4" s="59"/>
      <c r="V4" s="60"/>
      <c r="W4" s="60"/>
      <c r="X4" s="60"/>
      <c r="Y4" s="60"/>
      <c r="Z4" s="60"/>
      <c r="AA4" s="60"/>
      <c r="AB4" s="60"/>
      <c r="AC4" s="60"/>
      <c r="AD4" s="60"/>
      <c r="AE4" s="60"/>
      <c r="AF4" s="60"/>
      <c r="AG4" s="60"/>
      <c r="AH4" s="60"/>
      <c r="AI4" s="60"/>
      <c r="AJ4" s="60"/>
      <c r="AK4" s="60"/>
      <c r="AL4" s="60"/>
      <c r="AM4" s="60"/>
      <c r="AN4" s="60"/>
      <c r="AO4" s="59"/>
      <c r="AP4" s="60"/>
      <c r="AQ4" s="60"/>
      <c r="AR4" s="60"/>
      <c r="AS4" s="60"/>
      <c r="AT4" s="60"/>
      <c r="AU4" s="60"/>
      <c r="AV4" s="60"/>
      <c r="AW4" s="60"/>
      <c r="AX4" s="60"/>
      <c r="AY4" s="60"/>
      <c r="AZ4" s="60"/>
      <c r="BA4" s="60"/>
      <c r="BB4" s="60"/>
      <c r="BC4" s="60"/>
      <c r="BD4" s="60"/>
      <c r="BE4" s="60"/>
      <c r="BF4" s="60"/>
      <c r="BG4" s="60"/>
      <c r="BH4" s="60"/>
      <c r="BI4" s="59"/>
      <c r="BJ4" s="60"/>
      <c r="BK4" s="60"/>
      <c r="BL4" s="60"/>
      <c r="BM4" s="60"/>
      <c r="BN4" s="60"/>
      <c r="BO4" s="60"/>
      <c r="BP4" s="60"/>
      <c r="BQ4" s="60"/>
      <c r="BR4" s="60"/>
      <c r="BS4" s="60"/>
      <c r="BT4" s="60"/>
      <c r="BU4" s="60"/>
    </row>
    <row r="5" spans="1:73" ht="12" customHeight="1" x14ac:dyDescent="0.25">
      <c r="L5" s="200"/>
      <c r="M5" s="200"/>
      <c r="N5" s="201"/>
      <c r="O5" s="201"/>
      <c r="P5" s="201"/>
      <c r="Q5" s="201"/>
      <c r="R5" s="201"/>
      <c r="S5" s="201"/>
      <c r="T5" s="201"/>
      <c r="U5" s="201"/>
      <c r="V5" s="201"/>
      <c r="W5" s="201"/>
      <c r="X5" s="201"/>
      <c r="Y5" s="201"/>
      <c r="Z5" s="201"/>
      <c r="AA5" s="201"/>
      <c r="AB5" s="201"/>
      <c r="AC5" s="201"/>
      <c r="AD5" s="201"/>
      <c r="AE5" s="201"/>
      <c r="AF5" s="201"/>
      <c r="AG5" s="201"/>
      <c r="AH5" s="201"/>
      <c r="AI5" s="201"/>
      <c r="AJ5" s="201"/>
      <c r="AK5" s="201"/>
      <c r="AL5" s="201"/>
      <c r="AM5" s="201"/>
      <c r="AN5" s="201"/>
      <c r="AO5" s="201"/>
      <c r="AP5" s="201"/>
      <c r="AQ5" s="201"/>
      <c r="AR5" s="201"/>
      <c r="AS5" s="201"/>
      <c r="AT5" s="201"/>
      <c r="AU5" s="201"/>
      <c r="AV5" s="201"/>
      <c r="AW5" s="201"/>
      <c r="AX5" s="201"/>
      <c r="AY5" s="201"/>
      <c r="AZ5" s="201"/>
      <c r="BA5" s="201"/>
      <c r="BB5" s="201"/>
      <c r="BC5" s="201"/>
      <c r="BD5" s="201"/>
      <c r="BE5" s="201"/>
      <c r="BF5" s="201"/>
      <c r="BG5" s="201"/>
      <c r="BH5" s="201"/>
      <c r="BI5" s="201"/>
      <c r="BJ5" s="201"/>
      <c r="BK5" s="201"/>
      <c r="BL5" s="201"/>
      <c r="BM5" s="201"/>
      <c r="BN5" s="201"/>
      <c r="BO5" s="201"/>
      <c r="BP5" s="201"/>
      <c r="BQ5" s="201"/>
      <c r="BR5" s="201"/>
      <c r="BS5" s="201"/>
      <c r="BT5" s="201"/>
      <c r="BU5" s="201"/>
    </row>
    <row r="6" spans="1:73" ht="12" customHeight="1" x14ac:dyDescent="0.25">
      <c r="A6" s="198"/>
      <c r="B6" s="198"/>
      <c r="C6" s="198" t="s">
        <v>10</v>
      </c>
      <c r="D6" s="198"/>
      <c r="E6" s="198"/>
      <c r="F6" s="538">
        <f>Inputs!G254</f>
        <v>0</v>
      </c>
      <c r="G6" s="198"/>
      <c r="H6" s="198"/>
      <c r="I6" s="198"/>
      <c r="J6" s="198"/>
      <c r="L6" s="203"/>
      <c r="M6" s="203"/>
      <c r="N6" s="557" t="s">
        <v>31</v>
      </c>
      <c r="O6" s="557"/>
      <c r="P6" s="557"/>
      <c r="Q6" s="557"/>
      <c r="R6" s="557"/>
      <c r="S6" s="557"/>
      <c r="T6" s="557"/>
      <c r="U6" s="557"/>
      <c r="V6" s="557"/>
      <c r="W6" s="557"/>
      <c r="X6" s="557"/>
      <c r="Y6" s="557"/>
      <c r="Z6" s="557"/>
      <c r="AA6" s="557"/>
      <c r="AB6" s="557"/>
      <c r="AC6" s="557"/>
      <c r="AD6" s="557"/>
      <c r="AE6" s="557"/>
      <c r="AF6" s="557"/>
      <c r="AG6" s="557"/>
      <c r="AH6" s="557"/>
      <c r="AI6" s="557"/>
      <c r="AJ6" s="557"/>
      <c r="AK6" s="557"/>
      <c r="AL6" s="557"/>
      <c r="AM6" s="557"/>
      <c r="AN6" s="557"/>
      <c r="AO6" s="557"/>
      <c r="AP6" s="557"/>
      <c r="AQ6" s="557"/>
      <c r="AR6" s="557"/>
      <c r="AS6" s="557"/>
      <c r="AT6" s="557"/>
      <c r="AU6" s="557"/>
      <c r="AV6" s="557"/>
      <c r="AW6" s="557"/>
      <c r="AX6" s="557"/>
      <c r="AY6" s="557"/>
      <c r="AZ6" s="557"/>
      <c r="BA6" s="557"/>
      <c r="BB6" s="557"/>
      <c r="BC6" s="557"/>
      <c r="BD6" s="557"/>
      <c r="BE6" s="557"/>
      <c r="BF6" s="557"/>
      <c r="BG6" s="557"/>
      <c r="BH6" s="557"/>
      <c r="BI6" s="557"/>
      <c r="BJ6" s="557"/>
      <c r="BK6" s="557"/>
      <c r="BL6" s="557"/>
      <c r="BM6" s="557"/>
      <c r="BN6" s="557"/>
      <c r="BO6" s="557"/>
      <c r="BP6" s="557"/>
      <c r="BQ6" s="557"/>
      <c r="BR6" s="557"/>
      <c r="BS6" s="557"/>
      <c r="BT6" s="557"/>
      <c r="BU6" s="557"/>
    </row>
    <row r="7" spans="1:73" ht="12" customHeight="1" x14ac:dyDescent="0.25">
      <c r="A7" s="219"/>
      <c r="B7" s="219"/>
      <c r="C7" s="219" t="s">
        <v>55</v>
      </c>
      <c r="D7" s="220"/>
      <c r="E7" s="220"/>
      <c r="F7" s="539">
        <f>F6*Months_in_year</f>
        <v>0</v>
      </c>
      <c r="G7" s="219"/>
      <c r="H7" s="219"/>
      <c r="I7" s="219"/>
      <c r="J7" s="219"/>
      <c r="L7" s="203"/>
      <c r="M7" s="203"/>
      <c r="N7" s="204">
        <f>Timing!I3</f>
        <v>0</v>
      </c>
      <c r="O7" s="204">
        <f>Timing!J3</f>
        <v>32</v>
      </c>
      <c r="P7" s="204">
        <f>Timing!K3</f>
        <v>60</v>
      </c>
      <c r="Q7" s="204">
        <f>Timing!L3</f>
        <v>60</v>
      </c>
      <c r="R7" s="204">
        <f>Timing!M3</f>
        <v>60</v>
      </c>
      <c r="S7" s="204">
        <f>Timing!N3</f>
        <v>60</v>
      </c>
      <c r="T7" s="204">
        <f>Timing!O3</f>
        <v>60</v>
      </c>
      <c r="U7" s="204">
        <f>Timing!P3</f>
        <v>60</v>
      </c>
      <c r="V7" s="204">
        <f>Timing!Q3</f>
        <v>60</v>
      </c>
      <c r="W7" s="204">
        <f>Timing!R3</f>
        <v>60</v>
      </c>
      <c r="X7" s="204">
        <f>Timing!S3</f>
        <v>60</v>
      </c>
      <c r="Y7" s="204">
        <f>Timing!T3</f>
        <v>60</v>
      </c>
      <c r="Z7" s="204">
        <f>DATE(YEAR(Y7),MONTH(Y7)+1,1)</f>
        <v>61</v>
      </c>
      <c r="AA7" s="204">
        <f t="shared" ref="AA7:BU7" si="0">DATE(YEAR(Z7),MONTH(Z7)+1,1)</f>
        <v>92</v>
      </c>
      <c r="AB7" s="204">
        <f t="shared" si="0"/>
        <v>122</v>
      </c>
      <c r="AC7" s="204">
        <f t="shared" si="0"/>
        <v>153</v>
      </c>
      <c r="AD7" s="204">
        <f t="shared" si="0"/>
        <v>183</v>
      </c>
      <c r="AE7" s="204">
        <f t="shared" si="0"/>
        <v>214</v>
      </c>
      <c r="AF7" s="204">
        <f t="shared" si="0"/>
        <v>245</v>
      </c>
      <c r="AG7" s="204">
        <f t="shared" si="0"/>
        <v>275</v>
      </c>
      <c r="AH7" s="204">
        <f t="shared" si="0"/>
        <v>306</v>
      </c>
      <c r="AI7" s="204">
        <f t="shared" si="0"/>
        <v>336</v>
      </c>
      <c r="AJ7" s="204">
        <f t="shared" si="0"/>
        <v>367</v>
      </c>
      <c r="AK7" s="204">
        <f t="shared" si="0"/>
        <v>398</v>
      </c>
      <c r="AL7" s="204">
        <f t="shared" si="0"/>
        <v>426</v>
      </c>
      <c r="AM7" s="204">
        <f t="shared" si="0"/>
        <v>457</v>
      </c>
      <c r="AN7" s="204">
        <f t="shared" si="0"/>
        <v>487</v>
      </c>
      <c r="AO7" s="204">
        <f t="shared" si="0"/>
        <v>518</v>
      </c>
      <c r="AP7" s="204">
        <f t="shared" si="0"/>
        <v>548</v>
      </c>
      <c r="AQ7" s="204">
        <f t="shared" si="0"/>
        <v>579</v>
      </c>
      <c r="AR7" s="204">
        <f t="shared" si="0"/>
        <v>610</v>
      </c>
      <c r="AS7" s="204">
        <f t="shared" si="0"/>
        <v>640</v>
      </c>
      <c r="AT7" s="204">
        <f t="shared" si="0"/>
        <v>671</v>
      </c>
      <c r="AU7" s="204">
        <f t="shared" si="0"/>
        <v>701</v>
      </c>
      <c r="AV7" s="204">
        <f t="shared" si="0"/>
        <v>732</v>
      </c>
      <c r="AW7" s="204">
        <f t="shared" si="0"/>
        <v>763</v>
      </c>
      <c r="AX7" s="204">
        <f t="shared" si="0"/>
        <v>791</v>
      </c>
      <c r="AY7" s="204">
        <f t="shared" si="0"/>
        <v>822</v>
      </c>
      <c r="AZ7" s="204">
        <f t="shared" si="0"/>
        <v>852</v>
      </c>
      <c r="BA7" s="204">
        <f t="shared" si="0"/>
        <v>883</v>
      </c>
      <c r="BB7" s="204">
        <f t="shared" si="0"/>
        <v>913</v>
      </c>
      <c r="BC7" s="204">
        <f t="shared" si="0"/>
        <v>944</v>
      </c>
      <c r="BD7" s="204">
        <f t="shared" si="0"/>
        <v>975</v>
      </c>
      <c r="BE7" s="204">
        <f t="shared" si="0"/>
        <v>1005</v>
      </c>
      <c r="BF7" s="204">
        <f t="shared" si="0"/>
        <v>1036</v>
      </c>
      <c r="BG7" s="204">
        <f t="shared" si="0"/>
        <v>1066</v>
      </c>
      <c r="BH7" s="204">
        <f t="shared" si="0"/>
        <v>1097</v>
      </c>
      <c r="BI7" s="204">
        <f t="shared" si="0"/>
        <v>1128</v>
      </c>
      <c r="BJ7" s="204">
        <f t="shared" si="0"/>
        <v>1156</v>
      </c>
      <c r="BK7" s="204">
        <f t="shared" si="0"/>
        <v>1187</v>
      </c>
      <c r="BL7" s="204">
        <f t="shared" si="0"/>
        <v>1217</v>
      </c>
      <c r="BM7" s="204">
        <f t="shared" si="0"/>
        <v>1248</v>
      </c>
      <c r="BN7" s="204">
        <f t="shared" si="0"/>
        <v>1278</v>
      </c>
      <c r="BO7" s="204">
        <f t="shared" si="0"/>
        <v>1309</v>
      </c>
      <c r="BP7" s="204">
        <f t="shared" si="0"/>
        <v>1340</v>
      </c>
      <c r="BQ7" s="204">
        <f>DATE(YEAR(BP7),MONTH(BP7)+1,1)</f>
        <v>1370</v>
      </c>
      <c r="BR7" s="204">
        <f t="shared" si="0"/>
        <v>1401</v>
      </c>
      <c r="BS7" s="204">
        <f t="shared" si="0"/>
        <v>1431</v>
      </c>
      <c r="BT7" s="204">
        <f t="shared" si="0"/>
        <v>1462</v>
      </c>
      <c r="BU7" s="204">
        <f t="shared" si="0"/>
        <v>1493</v>
      </c>
    </row>
    <row r="8" spans="1:73" ht="12" customHeight="1" x14ac:dyDescent="0.25">
      <c r="A8" s="219"/>
      <c r="B8" s="219"/>
      <c r="C8" s="219" t="s">
        <v>180</v>
      </c>
      <c r="D8" s="220"/>
      <c r="E8" s="220"/>
      <c r="F8" s="540">
        <f>Inputs!G253</f>
        <v>0</v>
      </c>
      <c r="G8" s="219"/>
      <c r="H8" s="219"/>
      <c r="I8" s="219"/>
      <c r="J8" s="219"/>
      <c r="L8" s="203" t="s">
        <v>181</v>
      </c>
      <c r="M8" s="203"/>
      <c r="N8" s="205">
        <f>IFERROR(VLOOKUP(N$7,$B$20:$G$139,6,0),0)</f>
        <v>0</v>
      </c>
      <c r="O8" s="205">
        <f t="shared" ref="O8:BU8" si="1">IFERROR(VLOOKUP(O$7,$B$20:$G$139,6,0),0)</f>
        <v>0</v>
      </c>
      <c r="P8" s="205">
        <f t="shared" si="1"/>
        <v>0</v>
      </c>
      <c r="Q8" s="205">
        <f t="shared" si="1"/>
        <v>0</v>
      </c>
      <c r="R8" s="205">
        <f t="shared" si="1"/>
        <v>0</v>
      </c>
      <c r="S8" s="205">
        <f t="shared" si="1"/>
        <v>0</v>
      </c>
      <c r="T8" s="205">
        <f t="shared" si="1"/>
        <v>0</v>
      </c>
      <c r="U8" s="205">
        <f t="shared" si="1"/>
        <v>0</v>
      </c>
      <c r="V8" s="205">
        <f t="shared" si="1"/>
        <v>0</v>
      </c>
      <c r="W8" s="205">
        <f t="shared" si="1"/>
        <v>0</v>
      </c>
      <c r="X8" s="205">
        <f t="shared" si="1"/>
        <v>0</v>
      </c>
      <c r="Y8" s="205">
        <f t="shared" si="1"/>
        <v>0</v>
      </c>
      <c r="Z8" s="205">
        <f t="shared" si="1"/>
        <v>0</v>
      </c>
      <c r="AA8" s="205">
        <f t="shared" si="1"/>
        <v>0</v>
      </c>
      <c r="AB8" s="205">
        <f t="shared" si="1"/>
        <v>0</v>
      </c>
      <c r="AC8" s="205">
        <f t="shared" si="1"/>
        <v>0</v>
      </c>
      <c r="AD8" s="205">
        <f t="shared" si="1"/>
        <v>0</v>
      </c>
      <c r="AE8" s="205">
        <f t="shared" si="1"/>
        <v>0</v>
      </c>
      <c r="AF8" s="205">
        <f t="shared" si="1"/>
        <v>0</v>
      </c>
      <c r="AG8" s="205">
        <f t="shared" si="1"/>
        <v>0</v>
      </c>
      <c r="AH8" s="205">
        <f t="shared" si="1"/>
        <v>0</v>
      </c>
      <c r="AI8" s="205">
        <f t="shared" si="1"/>
        <v>0</v>
      </c>
      <c r="AJ8" s="205">
        <f t="shared" si="1"/>
        <v>0</v>
      </c>
      <c r="AK8" s="205">
        <f t="shared" si="1"/>
        <v>0</v>
      </c>
      <c r="AL8" s="205">
        <f t="shared" si="1"/>
        <v>0</v>
      </c>
      <c r="AM8" s="205">
        <f t="shared" si="1"/>
        <v>0</v>
      </c>
      <c r="AN8" s="205">
        <f t="shared" si="1"/>
        <v>0</v>
      </c>
      <c r="AO8" s="205">
        <f t="shared" si="1"/>
        <v>0</v>
      </c>
      <c r="AP8" s="205">
        <f t="shared" si="1"/>
        <v>0</v>
      </c>
      <c r="AQ8" s="205">
        <f t="shared" si="1"/>
        <v>0</v>
      </c>
      <c r="AR8" s="205">
        <f t="shared" si="1"/>
        <v>0</v>
      </c>
      <c r="AS8" s="205">
        <f t="shared" si="1"/>
        <v>0</v>
      </c>
      <c r="AT8" s="205">
        <f t="shared" si="1"/>
        <v>0</v>
      </c>
      <c r="AU8" s="205">
        <f t="shared" si="1"/>
        <v>0</v>
      </c>
      <c r="AV8" s="205">
        <f t="shared" si="1"/>
        <v>0</v>
      </c>
      <c r="AW8" s="205">
        <f t="shared" si="1"/>
        <v>0</v>
      </c>
      <c r="AX8" s="205">
        <f t="shared" si="1"/>
        <v>0</v>
      </c>
      <c r="AY8" s="205">
        <f t="shared" si="1"/>
        <v>0</v>
      </c>
      <c r="AZ8" s="205">
        <f t="shared" si="1"/>
        <v>0</v>
      </c>
      <c r="BA8" s="205">
        <f t="shared" si="1"/>
        <v>0</v>
      </c>
      <c r="BB8" s="205">
        <f t="shared" si="1"/>
        <v>0</v>
      </c>
      <c r="BC8" s="205">
        <f t="shared" si="1"/>
        <v>0</v>
      </c>
      <c r="BD8" s="205">
        <f t="shared" si="1"/>
        <v>0</v>
      </c>
      <c r="BE8" s="205">
        <f t="shared" si="1"/>
        <v>0</v>
      </c>
      <c r="BF8" s="205">
        <f t="shared" si="1"/>
        <v>0</v>
      </c>
      <c r="BG8" s="205">
        <f t="shared" si="1"/>
        <v>0</v>
      </c>
      <c r="BH8" s="205">
        <f t="shared" si="1"/>
        <v>0</v>
      </c>
      <c r="BI8" s="205">
        <f t="shared" si="1"/>
        <v>0</v>
      </c>
      <c r="BJ8" s="205">
        <f t="shared" si="1"/>
        <v>0</v>
      </c>
      <c r="BK8" s="205">
        <f t="shared" si="1"/>
        <v>0</v>
      </c>
      <c r="BL8" s="205">
        <f t="shared" si="1"/>
        <v>0</v>
      </c>
      <c r="BM8" s="205">
        <f t="shared" si="1"/>
        <v>0</v>
      </c>
      <c r="BN8" s="205">
        <f t="shared" si="1"/>
        <v>0</v>
      </c>
      <c r="BO8" s="205">
        <f t="shared" si="1"/>
        <v>0</v>
      </c>
      <c r="BP8" s="205">
        <f t="shared" si="1"/>
        <v>0</v>
      </c>
      <c r="BQ8" s="205">
        <f t="shared" si="1"/>
        <v>0</v>
      </c>
      <c r="BR8" s="205">
        <f t="shared" si="1"/>
        <v>0</v>
      </c>
      <c r="BS8" s="205">
        <f t="shared" si="1"/>
        <v>0</v>
      </c>
      <c r="BT8" s="205">
        <f t="shared" si="1"/>
        <v>0</v>
      </c>
      <c r="BU8" s="205">
        <f t="shared" si="1"/>
        <v>0</v>
      </c>
    </row>
    <row r="9" spans="1:73" ht="12" customHeight="1" x14ac:dyDescent="0.25">
      <c r="A9" s="219"/>
      <c r="B9" s="219"/>
      <c r="C9" s="219" t="s">
        <v>182</v>
      </c>
      <c r="D9" s="220"/>
      <c r="E9" s="220"/>
      <c r="F9" s="540">
        <f>F8/Months_in_year</f>
        <v>0</v>
      </c>
      <c r="G9" s="219"/>
      <c r="H9" s="219"/>
      <c r="I9" s="219"/>
      <c r="J9" s="219"/>
      <c r="L9" s="203" t="s">
        <v>183</v>
      </c>
      <c r="M9" s="203"/>
      <c r="N9" s="205">
        <f>IFERROR(VLOOKUP(N$7,$B$20:$G$139,3,0),0)</f>
        <v>0</v>
      </c>
      <c r="O9" s="205">
        <f t="shared" ref="O9:BU9" si="2">IFERROR(VLOOKUP(O$7,$B$20:$G$139,3,0),0)</f>
        <v>0</v>
      </c>
      <c r="P9" s="205">
        <f t="shared" si="2"/>
        <v>0</v>
      </c>
      <c r="Q9" s="205">
        <f t="shared" si="2"/>
        <v>0</v>
      </c>
      <c r="R9" s="205">
        <f t="shared" si="2"/>
        <v>0</v>
      </c>
      <c r="S9" s="205">
        <f t="shared" si="2"/>
        <v>0</v>
      </c>
      <c r="T9" s="205">
        <f t="shared" si="2"/>
        <v>0</v>
      </c>
      <c r="U9" s="205">
        <f t="shared" si="2"/>
        <v>0</v>
      </c>
      <c r="V9" s="205">
        <f t="shared" si="2"/>
        <v>0</v>
      </c>
      <c r="W9" s="205">
        <f t="shared" si="2"/>
        <v>0</v>
      </c>
      <c r="X9" s="205">
        <f t="shared" si="2"/>
        <v>0</v>
      </c>
      <c r="Y9" s="205">
        <f t="shared" si="2"/>
        <v>0</v>
      </c>
      <c r="Z9" s="205">
        <f t="shared" si="2"/>
        <v>0</v>
      </c>
      <c r="AA9" s="205">
        <f t="shared" si="2"/>
        <v>0</v>
      </c>
      <c r="AB9" s="205">
        <f t="shared" si="2"/>
        <v>0</v>
      </c>
      <c r="AC9" s="205">
        <f t="shared" si="2"/>
        <v>0</v>
      </c>
      <c r="AD9" s="205">
        <f t="shared" si="2"/>
        <v>0</v>
      </c>
      <c r="AE9" s="205">
        <f t="shared" si="2"/>
        <v>0</v>
      </c>
      <c r="AF9" s="205">
        <f t="shared" si="2"/>
        <v>0</v>
      </c>
      <c r="AG9" s="205">
        <f t="shared" si="2"/>
        <v>0</v>
      </c>
      <c r="AH9" s="205">
        <f t="shared" si="2"/>
        <v>0</v>
      </c>
      <c r="AI9" s="205">
        <f t="shared" si="2"/>
        <v>0</v>
      </c>
      <c r="AJ9" s="205">
        <f t="shared" si="2"/>
        <v>0</v>
      </c>
      <c r="AK9" s="205">
        <f t="shared" si="2"/>
        <v>0</v>
      </c>
      <c r="AL9" s="205">
        <f t="shared" si="2"/>
        <v>0</v>
      </c>
      <c r="AM9" s="205">
        <f t="shared" si="2"/>
        <v>0</v>
      </c>
      <c r="AN9" s="205">
        <f t="shared" si="2"/>
        <v>0</v>
      </c>
      <c r="AO9" s="205">
        <f t="shared" si="2"/>
        <v>0</v>
      </c>
      <c r="AP9" s="205">
        <f t="shared" si="2"/>
        <v>0</v>
      </c>
      <c r="AQ9" s="205">
        <f t="shared" si="2"/>
        <v>0</v>
      </c>
      <c r="AR9" s="205">
        <f t="shared" si="2"/>
        <v>0</v>
      </c>
      <c r="AS9" s="205">
        <f t="shared" si="2"/>
        <v>0</v>
      </c>
      <c r="AT9" s="205">
        <f t="shared" si="2"/>
        <v>0</v>
      </c>
      <c r="AU9" s="205">
        <f t="shared" si="2"/>
        <v>0</v>
      </c>
      <c r="AV9" s="205">
        <f t="shared" si="2"/>
        <v>0</v>
      </c>
      <c r="AW9" s="205">
        <f t="shared" si="2"/>
        <v>0</v>
      </c>
      <c r="AX9" s="205">
        <f t="shared" si="2"/>
        <v>0</v>
      </c>
      <c r="AY9" s="205">
        <f t="shared" si="2"/>
        <v>0</v>
      </c>
      <c r="AZ9" s="205">
        <f t="shared" si="2"/>
        <v>0</v>
      </c>
      <c r="BA9" s="205">
        <f t="shared" si="2"/>
        <v>0</v>
      </c>
      <c r="BB9" s="205">
        <f t="shared" si="2"/>
        <v>0</v>
      </c>
      <c r="BC9" s="205">
        <f t="shared" si="2"/>
        <v>0</v>
      </c>
      <c r="BD9" s="205">
        <f t="shared" si="2"/>
        <v>0</v>
      </c>
      <c r="BE9" s="205">
        <f t="shared" si="2"/>
        <v>0</v>
      </c>
      <c r="BF9" s="205">
        <f t="shared" si="2"/>
        <v>0</v>
      </c>
      <c r="BG9" s="205">
        <f t="shared" si="2"/>
        <v>0</v>
      </c>
      <c r="BH9" s="205">
        <f t="shared" si="2"/>
        <v>0</v>
      </c>
      <c r="BI9" s="205">
        <f t="shared" si="2"/>
        <v>0</v>
      </c>
      <c r="BJ9" s="205">
        <f t="shared" si="2"/>
        <v>0</v>
      </c>
      <c r="BK9" s="205">
        <f t="shared" si="2"/>
        <v>0</v>
      </c>
      <c r="BL9" s="205">
        <f t="shared" si="2"/>
        <v>0</v>
      </c>
      <c r="BM9" s="205">
        <f t="shared" si="2"/>
        <v>0</v>
      </c>
      <c r="BN9" s="205">
        <f t="shared" si="2"/>
        <v>0</v>
      </c>
      <c r="BO9" s="205">
        <f t="shared" si="2"/>
        <v>0</v>
      </c>
      <c r="BP9" s="205">
        <f t="shared" si="2"/>
        <v>0</v>
      </c>
      <c r="BQ9" s="205">
        <f t="shared" si="2"/>
        <v>0</v>
      </c>
      <c r="BR9" s="205">
        <f t="shared" si="2"/>
        <v>0</v>
      </c>
      <c r="BS9" s="205">
        <f t="shared" si="2"/>
        <v>0</v>
      </c>
      <c r="BT9" s="205">
        <f t="shared" si="2"/>
        <v>0</v>
      </c>
      <c r="BU9" s="205">
        <f t="shared" si="2"/>
        <v>0</v>
      </c>
    </row>
    <row r="10" spans="1:73" ht="12" customHeight="1" x14ac:dyDescent="0.25">
      <c r="A10" s="219"/>
      <c r="B10" s="219"/>
      <c r="C10" s="220" t="s">
        <v>181</v>
      </c>
      <c r="D10" s="220"/>
      <c r="E10" s="220"/>
      <c r="F10" s="221">
        <f>Inputs!G251</f>
        <v>0</v>
      </c>
      <c r="G10" s="219"/>
      <c r="H10" s="219"/>
      <c r="I10" s="219"/>
      <c r="J10" s="219"/>
      <c r="L10" s="203" t="s">
        <v>184</v>
      </c>
      <c r="M10" s="203"/>
      <c r="N10" s="205">
        <f>IFERROR(VLOOKUP(N$7,$B$20:$G$139,4,0),0)</f>
        <v>0</v>
      </c>
      <c r="O10" s="205">
        <f t="shared" ref="O10:BU10" si="3">IFERROR(VLOOKUP(O$7,$B$20:$G$139,4,0),0)</f>
        <v>0</v>
      </c>
      <c r="P10" s="205">
        <f t="shared" si="3"/>
        <v>0</v>
      </c>
      <c r="Q10" s="205">
        <f t="shared" si="3"/>
        <v>0</v>
      </c>
      <c r="R10" s="205">
        <f t="shared" si="3"/>
        <v>0</v>
      </c>
      <c r="S10" s="205">
        <f t="shared" si="3"/>
        <v>0</v>
      </c>
      <c r="T10" s="205">
        <f t="shared" si="3"/>
        <v>0</v>
      </c>
      <c r="U10" s="205">
        <f t="shared" si="3"/>
        <v>0</v>
      </c>
      <c r="V10" s="205">
        <f t="shared" si="3"/>
        <v>0</v>
      </c>
      <c r="W10" s="205">
        <f t="shared" si="3"/>
        <v>0</v>
      </c>
      <c r="X10" s="205">
        <f t="shared" si="3"/>
        <v>0</v>
      </c>
      <c r="Y10" s="205">
        <f t="shared" si="3"/>
        <v>0</v>
      </c>
      <c r="Z10" s="205">
        <f t="shared" si="3"/>
        <v>0</v>
      </c>
      <c r="AA10" s="205">
        <f t="shared" si="3"/>
        <v>0</v>
      </c>
      <c r="AB10" s="205">
        <f t="shared" si="3"/>
        <v>0</v>
      </c>
      <c r="AC10" s="205">
        <f t="shared" si="3"/>
        <v>0</v>
      </c>
      <c r="AD10" s="205">
        <f t="shared" si="3"/>
        <v>0</v>
      </c>
      <c r="AE10" s="205">
        <f t="shared" si="3"/>
        <v>0</v>
      </c>
      <c r="AF10" s="205">
        <f t="shared" si="3"/>
        <v>0</v>
      </c>
      <c r="AG10" s="205">
        <f t="shared" si="3"/>
        <v>0</v>
      </c>
      <c r="AH10" s="205">
        <f t="shared" si="3"/>
        <v>0</v>
      </c>
      <c r="AI10" s="205">
        <f t="shared" si="3"/>
        <v>0</v>
      </c>
      <c r="AJ10" s="205">
        <f t="shared" si="3"/>
        <v>0</v>
      </c>
      <c r="AK10" s="205">
        <f t="shared" si="3"/>
        <v>0</v>
      </c>
      <c r="AL10" s="205">
        <f t="shared" si="3"/>
        <v>0</v>
      </c>
      <c r="AM10" s="205">
        <f t="shared" si="3"/>
        <v>0</v>
      </c>
      <c r="AN10" s="205">
        <f t="shared" si="3"/>
        <v>0</v>
      </c>
      <c r="AO10" s="205">
        <f t="shared" si="3"/>
        <v>0</v>
      </c>
      <c r="AP10" s="205">
        <f t="shared" si="3"/>
        <v>0</v>
      </c>
      <c r="AQ10" s="205">
        <f t="shared" si="3"/>
        <v>0</v>
      </c>
      <c r="AR10" s="205">
        <f t="shared" si="3"/>
        <v>0</v>
      </c>
      <c r="AS10" s="205">
        <f t="shared" si="3"/>
        <v>0</v>
      </c>
      <c r="AT10" s="205">
        <f t="shared" si="3"/>
        <v>0</v>
      </c>
      <c r="AU10" s="205">
        <f t="shared" si="3"/>
        <v>0</v>
      </c>
      <c r="AV10" s="205">
        <f t="shared" si="3"/>
        <v>0</v>
      </c>
      <c r="AW10" s="205">
        <f t="shared" si="3"/>
        <v>0</v>
      </c>
      <c r="AX10" s="205">
        <f t="shared" si="3"/>
        <v>0</v>
      </c>
      <c r="AY10" s="205">
        <f t="shared" si="3"/>
        <v>0</v>
      </c>
      <c r="AZ10" s="205">
        <f t="shared" si="3"/>
        <v>0</v>
      </c>
      <c r="BA10" s="205">
        <f t="shared" si="3"/>
        <v>0</v>
      </c>
      <c r="BB10" s="205">
        <f t="shared" si="3"/>
        <v>0</v>
      </c>
      <c r="BC10" s="205">
        <f t="shared" si="3"/>
        <v>0</v>
      </c>
      <c r="BD10" s="205">
        <f t="shared" si="3"/>
        <v>0</v>
      </c>
      <c r="BE10" s="205">
        <f t="shared" si="3"/>
        <v>0</v>
      </c>
      <c r="BF10" s="205">
        <f t="shared" si="3"/>
        <v>0</v>
      </c>
      <c r="BG10" s="205">
        <f t="shared" si="3"/>
        <v>0</v>
      </c>
      <c r="BH10" s="205">
        <f t="shared" si="3"/>
        <v>0</v>
      </c>
      <c r="BI10" s="205">
        <f t="shared" si="3"/>
        <v>0</v>
      </c>
      <c r="BJ10" s="205">
        <f t="shared" si="3"/>
        <v>0</v>
      </c>
      <c r="BK10" s="205">
        <f t="shared" si="3"/>
        <v>0</v>
      </c>
      <c r="BL10" s="205">
        <f t="shared" si="3"/>
        <v>0</v>
      </c>
      <c r="BM10" s="205">
        <f t="shared" si="3"/>
        <v>0</v>
      </c>
      <c r="BN10" s="205">
        <f t="shared" si="3"/>
        <v>0</v>
      </c>
      <c r="BO10" s="205">
        <f t="shared" si="3"/>
        <v>0</v>
      </c>
      <c r="BP10" s="205">
        <f t="shared" si="3"/>
        <v>0</v>
      </c>
      <c r="BQ10" s="205">
        <f t="shared" si="3"/>
        <v>0</v>
      </c>
      <c r="BR10" s="205">
        <f t="shared" si="3"/>
        <v>0</v>
      </c>
      <c r="BS10" s="205">
        <f t="shared" si="3"/>
        <v>0</v>
      </c>
      <c r="BT10" s="205">
        <f t="shared" si="3"/>
        <v>0</v>
      </c>
      <c r="BU10" s="205">
        <f t="shared" si="3"/>
        <v>0</v>
      </c>
    </row>
    <row r="11" spans="1:73" ht="12" customHeight="1" x14ac:dyDescent="0.25">
      <c r="A11" s="219"/>
      <c r="B11" s="219"/>
      <c r="C11" s="220" t="s">
        <v>185</v>
      </c>
      <c r="D11" s="220"/>
      <c r="E11" s="220"/>
      <c r="F11" s="220">
        <f>IFERROR(-PMT(F9,F7,F10),0)</f>
        <v>0</v>
      </c>
      <c r="G11" s="219"/>
      <c r="H11" s="219"/>
      <c r="I11" s="219"/>
      <c r="J11" s="219"/>
      <c r="L11" s="203"/>
      <c r="M11" s="203"/>
      <c r="N11" s="203">
        <f>SUM(N9:N10)</f>
        <v>0</v>
      </c>
      <c r="O11" s="203">
        <f t="shared" ref="O11:BU11" si="4">SUM(O9:O10)</f>
        <v>0</v>
      </c>
      <c r="P11" s="203">
        <f t="shared" si="4"/>
        <v>0</v>
      </c>
      <c r="Q11" s="203">
        <f t="shared" si="4"/>
        <v>0</v>
      </c>
      <c r="R11" s="203">
        <f t="shared" si="4"/>
        <v>0</v>
      </c>
      <c r="S11" s="203">
        <f t="shared" si="4"/>
        <v>0</v>
      </c>
      <c r="T11" s="203">
        <f t="shared" si="4"/>
        <v>0</v>
      </c>
      <c r="U11" s="203">
        <f t="shared" si="4"/>
        <v>0</v>
      </c>
      <c r="V11" s="203">
        <f t="shared" si="4"/>
        <v>0</v>
      </c>
      <c r="W11" s="203">
        <f t="shared" si="4"/>
        <v>0</v>
      </c>
      <c r="X11" s="203">
        <f t="shared" si="4"/>
        <v>0</v>
      </c>
      <c r="Y11" s="203">
        <f t="shared" si="4"/>
        <v>0</v>
      </c>
      <c r="Z11" s="203">
        <f t="shared" si="4"/>
        <v>0</v>
      </c>
      <c r="AA11" s="203">
        <f t="shared" si="4"/>
        <v>0</v>
      </c>
      <c r="AB11" s="203">
        <f t="shared" si="4"/>
        <v>0</v>
      </c>
      <c r="AC11" s="203">
        <f t="shared" si="4"/>
        <v>0</v>
      </c>
      <c r="AD11" s="203">
        <f t="shared" si="4"/>
        <v>0</v>
      </c>
      <c r="AE11" s="203">
        <f t="shared" si="4"/>
        <v>0</v>
      </c>
      <c r="AF11" s="203">
        <f t="shared" si="4"/>
        <v>0</v>
      </c>
      <c r="AG11" s="203">
        <f t="shared" si="4"/>
        <v>0</v>
      </c>
      <c r="AH11" s="203">
        <f t="shared" si="4"/>
        <v>0</v>
      </c>
      <c r="AI11" s="203">
        <f t="shared" si="4"/>
        <v>0</v>
      </c>
      <c r="AJ11" s="203">
        <f t="shared" si="4"/>
        <v>0</v>
      </c>
      <c r="AK11" s="203">
        <f t="shared" si="4"/>
        <v>0</v>
      </c>
      <c r="AL11" s="203">
        <f t="shared" si="4"/>
        <v>0</v>
      </c>
      <c r="AM11" s="203">
        <f t="shared" si="4"/>
        <v>0</v>
      </c>
      <c r="AN11" s="203">
        <f t="shared" si="4"/>
        <v>0</v>
      </c>
      <c r="AO11" s="203">
        <f t="shared" si="4"/>
        <v>0</v>
      </c>
      <c r="AP11" s="203">
        <f t="shared" si="4"/>
        <v>0</v>
      </c>
      <c r="AQ11" s="203">
        <f t="shared" si="4"/>
        <v>0</v>
      </c>
      <c r="AR11" s="203">
        <f t="shared" si="4"/>
        <v>0</v>
      </c>
      <c r="AS11" s="203">
        <f t="shared" si="4"/>
        <v>0</v>
      </c>
      <c r="AT11" s="203">
        <f t="shared" si="4"/>
        <v>0</v>
      </c>
      <c r="AU11" s="203">
        <f t="shared" si="4"/>
        <v>0</v>
      </c>
      <c r="AV11" s="203">
        <f t="shared" si="4"/>
        <v>0</v>
      </c>
      <c r="AW11" s="203">
        <f t="shared" si="4"/>
        <v>0</v>
      </c>
      <c r="AX11" s="203">
        <f t="shared" si="4"/>
        <v>0</v>
      </c>
      <c r="AY11" s="203">
        <f t="shared" si="4"/>
        <v>0</v>
      </c>
      <c r="AZ11" s="203">
        <f t="shared" si="4"/>
        <v>0</v>
      </c>
      <c r="BA11" s="203">
        <f t="shared" si="4"/>
        <v>0</v>
      </c>
      <c r="BB11" s="203">
        <f t="shared" si="4"/>
        <v>0</v>
      </c>
      <c r="BC11" s="203">
        <f t="shared" si="4"/>
        <v>0</v>
      </c>
      <c r="BD11" s="203">
        <f t="shared" si="4"/>
        <v>0</v>
      </c>
      <c r="BE11" s="203">
        <f t="shared" si="4"/>
        <v>0</v>
      </c>
      <c r="BF11" s="203">
        <f t="shared" si="4"/>
        <v>0</v>
      </c>
      <c r="BG11" s="203">
        <f t="shared" si="4"/>
        <v>0</v>
      </c>
      <c r="BH11" s="203">
        <f t="shared" si="4"/>
        <v>0</v>
      </c>
      <c r="BI11" s="203">
        <f t="shared" si="4"/>
        <v>0</v>
      </c>
      <c r="BJ11" s="203">
        <f t="shared" si="4"/>
        <v>0</v>
      </c>
      <c r="BK11" s="203">
        <f t="shared" si="4"/>
        <v>0</v>
      </c>
      <c r="BL11" s="203">
        <f t="shared" si="4"/>
        <v>0</v>
      </c>
      <c r="BM11" s="203">
        <f t="shared" si="4"/>
        <v>0</v>
      </c>
      <c r="BN11" s="203">
        <f t="shared" si="4"/>
        <v>0</v>
      </c>
      <c r="BO11" s="203">
        <f t="shared" si="4"/>
        <v>0</v>
      </c>
      <c r="BP11" s="203">
        <f t="shared" si="4"/>
        <v>0</v>
      </c>
      <c r="BQ11" s="203">
        <f t="shared" si="4"/>
        <v>0</v>
      </c>
      <c r="BR11" s="203">
        <f t="shared" si="4"/>
        <v>0</v>
      </c>
      <c r="BS11" s="203">
        <f t="shared" si="4"/>
        <v>0</v>
      </c>
      <c r="BT11" s="203">
        <f t="shared" si="4"/>
        <v>0</v>
      </c>
      <c r="BU11" s="203">
        <f t="shared" si="4"/>
        <v>0</v>
      </c>
    </row>
    <row r="12" spans="1:73" ht="12" customHeight="1" x14ac:dyDescent="0.25">
      <c r="A12" s="219"/>
      <c r="B12" s="219"/>
      <c r="C12" s="220"/>
      <c r="D12" s="220"/>
      <c r="E12" s="220"/>
      <c r="F12" s="220"/>
      <c r="G12" s="219"/>
      <c r="H12" s="219"/>
      <c r="I12" s="219"/>
      <c r="J12" s="219"/>
      <c r="L12" s="203"/>
      <c r="M12" s="203"/>
      <c r="N12" s="203"/>
      <c r="O12" s="203"/>
      <c r="P12" s="203"/>
      <c r="Q12" s="203"/>
      <c r="R12" s="203"/>
      <c r="S12" s="203"/>
      <c r="T12" s="203"/>
      <c r="U12" s="203"/>
      <c r="V12" s="203"/>
      <c r="W12" s="203"/>
      <c r="X12" s="203"/>
      <c r="Y12" s="203"/>
      <c r="Z12" s="203"/>
      <c r="AA12" s="203"/>
      <c r="AB12" s="203"/>
      <c r="AC12" s="203"/>
      <c r="AD12" s="203"/>
      <c r="AE12" s="203"/>
      <c r="AF12" s="203"/>
      <c r="AG12" s="203"/>
      <c r="AH12" s="203"/>
      <c r="AI12" s="203"/>
      <c r="AJ12" s="203"/>
      <c r="AK12" s="203"/>
      <c r="AL12" s="203"/>
      <c r="AM12" s="203"/>
      <c r="AN12" s="203"/>
      <c r="AO12" s="203"/>
      <c r="AP12" s="203"/>
      <c r="AQ12" s="203"/>
      <c r="AR12" s="203"/>
      <c r="AS12" s="203"/>
      <c r="AT12" s="203"/>
      <c r="AU12" s="203"/>
      <c r="AV12" s="203"/>
      <c r="AW12" s="203"/>
      <c r="AX12" s="203"/>
      <c r="AY12" s="203"/>
      <c r="AZ12" s="203"/>
      <c r="BA12" s="203"/>
      <c r="BB12" s="203"/>
      <c r="BC12" s="203"/>
      <c r="BD12" s="203"/>
      <c r="BE12" s="203"/>
      <c r="BF12" s="203"/>
      <c r="BG12" s="203"/>
      <c r="BH12" s="203"/>
      <c r="BI12" s="203"/>
      <c r="BJ12" s="203"/>
      <c r="BK12" s="203"/>
      <c r="BL12" s="203"/>
      <c r="BM12" s="203"/>
      <c r="BN12" s="203"/>
      <c r="BO12" s="203"/>
      <c r="BP12" s="203"/>
      <c r="BQ12" s="203"/>
      <c r="BR12" s="203"/>
      <c r="BS12" s="203"/>
      <c r="BT12" s="203"/>
      <c r="BU12" s="203"/>
    </row>
    <row r="13" spans="1:73" ht="12" customHeight="1" x14ac:dyDescent="0.25">
      <c r="A13" s="219"/>
      <c r="B13" s="219"/>
      <c r="C13" s="219"/>
      <c r="D13" s="219"/>
      <c r="E13" s="219"/>
      <c r="F13" s="219"/>
      <c r="G13" s="219"/>
      <c r="H13" s="219"/>
      <c r="I13" s="219"/>
      <c r="J13" s="219"/>
      <c r="L13" s="203" t="s">
        <v>181</v>
      </c>
      <c r="M13" s="203"/>
      <c r="N13" s="205">
        <f>IFERROR(VLOOKUP(N$7,$B$20:$J$139,7,0),0)</f>
        <v>0</v>
      </c>
      <c r="O13" s="205">
        <f t="shared" ref="O13:BU13" si="5">IFERROR(VLOOKUP(O$7,$B$20:$J$139,7,0),0)</f>
        <v>0</v>
      </c>
      <c r="P13" s="205">
        <f t="shared" si="5"/>
        <v>0</v>
      </c>
      <c r="Q13" s="205">
        <f t="shared" si="5"/>
        <v>0</v>
      </c>
      <c r="R13" s="205">
        <f t="shared" si="5"/>
        <v>0</v>
      </c>
      <c r="S13" s="205">
        <f t="shared" si="5"/>
        <v>0</v>
      </c>
      <c r="T13" s="205">
        <f t="shared" si="5"/>
        <v>0</v>
      </c>
      <c r="U13" s="205">
        <f t="shared" si="5"/>
        <v>0</v>
      </c>
      <c r="V13" s="205">
        <f t="shared" si="5"/>
        <v>0</v>
      </c>
      <c r="W13" s="205">
        <f t="shared" si="5"/>
        <v>0</v>
      </c>
      <c r="X13" s="205">
        <f t="shared" si="5"/>
        <v>0</v>
      </c>
      <c r="Y13" s="205">
        <f t="shared" si="5"/>
        <v>0</v>
      </c>
      <c r="Z13" s="205">
        <f t="shared" si="5"/>
        <v>0</v>
      </c>
      <c r="AA13" s="205">
        <f t="shared" si="5"/>
        <v>0</v>
      </c>
      <c r="AB13" s="205">
        <f t="shared" si="5"/>
        <v>0</v>
      </c>
      <c r="AC13" s="205">
        <f t="shared" si="5"/>
        <v>0</v>
      </c>
      <c r="AD13" s="205">
        <f t="shared" si="5"/>
        <v>0</v>
      </c>
      <c r="AE13" s="205">
        <f t="shared" si="5"/>
        <v>0</v>
      </c>
      <c r="AF13" s="205">
        <f t="shared" si="5"/>
        <v>0</v>
      </c>
      <c r="AG13" s="205">
        <f t="shared" si="5"/>
        <v>0</v>
      </c>
      <c r="AH13" s="205">
        <f t="shared" si="5"/>
        <v>0</v>
      </c>
      <c r="AI13" s="205">
        <f t="shared" si="5"/>
        <v>0</v>
      </c>
      <c r="AJ13" s="205">
        <f t="shared" si="5"/>
        <v>0</v>
      </c>
      <c r="AK13" s="205">
        <f t="shared" si="5"/>
        <v>0</v>
      </c>
      <c r="AL13" s="205">
        <f t="shared" si="5"/>
        <v>0</v>
      </c>
      <c r="AM13" s="205">
        <f t="shared" si="5"/>
        <v>0</v>
      </c>
      <c r="AN13" s="205">
        <f t="shared" si="5"/>
        <v>0</v>
      </c>
      <c r="AO13" s="205">
        <f t="shared" si="5"/>
        <v>0</v>
      </c>
      <c r="AP13" s="205">
        <f t="shared" si="5"/>
        <v>0</v>
      </c>
      <c r="AQ13" s="205">
        <f t="shared" si="5"/>
        <v>0</v>
      </c>
      <c r="AR13" s="205">
        <f t="shared" si="5"/>
        <v>0</v>
      </c>
      <c r="AS13" s="205">
        <f t="shared" si="5"/>
        <v>0</v>
      </c>
      <c r="AT13" s="205">
        <f t="shared" si="5"/>
        <v>0</v>
      </c>
      <c r="AU13" s="205">
        <f t="shared" si="5"/>
        <v>0</v>
      </c>
      <c r="AV13" s="205">
        <f t="shared" si="5"/>
        <v>0</v>
      </c>
      <c r="AW13" s="205">
        <f t="shared" si="5"/>
        <v>0</v>
      </c>
      <c r="AX13" s="205">
        <f t="shared" si="5"/>
        <v>0</v>
      </c>
      <c r="AY13" s="205">
        <f t="shared" si="5"/>
        <v>0</v>
      </c>
      <c r="AZ13" s="205">
        <f t="shared" si="5"/>
        <v>0</v>
      </c>
      <c r="BA13" s="205">
        <f t="shared" si="5"/>
        <v>0</v>
      </c>
      <c r="BB13" s="205">
        <f t="shared" si="5"/>
        <v>0</v>
      </c>
      <c r="BC13" s="205">
        <f t="shared" si="5"/>
        <v>0</v>
      </c>
      <c r="BD13" s="205">
        <f t="shared" si="5"/>
        <v>0</v>
      </c>
      <c r="BE13" s="205">
        <f t="shared" si="5"/>
        <v>0</v>
      </c>
      <c r="BF13" s="205">
        <f t="shared" si="5"/>
        <v>0</v>
      </c>
      <c r="BG13" s="205">
        <f t="shared" si="5"/>
        <v>0</v>
      </c>
      <c r="BH13" s="205">
        <f t="shared" si="5"/>
        <v>0</v>
      </c>
      <c r="BI13" s="205">
        <f t="shared" si="5"/>
        <v>0</v>
      </c>
      <c r="BJ13" s="205">
        <f t="shared" si="5"/>
        <v>0</v>
      </c>
      <c r="BK13" s="205">
        <f t="shared" si="5"/>
        <v>0</v>
      </c>
      <c r="BL13" s="205">
        <f t="shared" si="5"/>
        <v>0</v>
      </c>
      <c r="BM13" s="205">
        <f t="shared" si="5"/>
        <v>0</v>
      </c>
      <c r="BN13" s="205">
        <f t="shared" si="5"/>
        <v>0</v>
      </c>
      <c r="BO13" s="205">
        <f t="shared" si="5"/>
        <v>0</v>
      </c>
      <c r="BP13" s="205">
        <f t="shared" si="5"/>
        <v>0</v>
      </c>
      <c r="BQ13" s="205">
        <f t="shared" si="5"/>
        <v>0</v>
      </c>
      <c r="BR13" s="205">
        <f t="shared" si="5"/>
        <v>0</v>
      </c>
      <c r="BS13" s="205">
        <f t="shared" si="5"/>
        <v>0</v>
      </c>
      <c r="BT13" s="205">
        <f t="shared" si="5"/>
        <v>0</v>
      </c>
      <c r="BU13" s="205">
        <f t="shared" si="5"/>
        <v>0</v>
      </c>
    </row>
    <row r="14" spans="1:73" ht="12" customHeight="1" x14ac:dyDescent="0.25">
      <c r="A14" s="219"/>
      <c r="B14" s="219"/>
      <c r="C14" s="219" t="s">
        <v>126</v>
      </c>
      <c r="D14" s="219"/>
      <c r="E14" s="219"/>
      <c r="F14" s="541">
        <f>Inputs!G252</f>
        <v>0</v>
      </c>
      <c r="G14" s="219"/>
      <c r="H14" s="219"/>
      <c r="I14" s="219"/>
      <c r="J14" s="219"/>
      <c r="L14" s="203" t="s">
        <v>183</v>
      </c>
      <c r="M14" s="203"/>
      <c r="N14" s="205">
        <f>IFERROR(VLOOKUP(N$7,$B$20:$J$139,8,0),0)</f>
        <v>0</v>
      </c>
      <c r="O14" s="205">
        <f t="shared" ref="O14:BU14" si="6">IFERROR(VLOOKUP(O$7,$B$20:$J$139,8,0),0)</f>
        <v>0</v>
      </c>
      <c r="P14" s="205">
        <f t="shared" si="6"/>
        <v>0</v>
      </c>
      <c r="Q14" s="205">
        <f t="shared" si="6"/>
        <v>0</v>
      </c>
      <c r="R14" s="205">
        <f t="shared" si="6"/>
        <v>0</v>
      </c>
      <c r="S14" s="205">
        <f t="shared" si="6"/>
        <v>0</v>
      </c>
      <c r="T14" s="205">
        <f t="shared" si="6"/>
        <v>0</v>
      </c>
      <c r="U14" s="205">
        <f t="shared" si="6"/>
        <v>0</v>
      </c>
      <c r="V14" s="205">
        <f t="shared" si="6"/>
        <v>0</v>
      </c>
      <c r="W14" s="205">
        <f t="shared" si="6"/>
        <v>0</v>
      </c>
      <c r="X14" s="205">
        <f t="shared" si="6"/>
        <v>0</v>
      </c>
      <c r="Y14" s="205">
        <f t="shared" si="6"/>
        <v>0</v>
      </c>
      <c r="Z14" s="205">
        <f t="shared" si="6"/>
        <v>0</v>
      </c>
      <c r="AA14" s="205">
        <f t="shared" si="6"/>
        <v>0</v>
      </c>
      <c r="AB14" s="205">
        <f t="shared" si="6"/>
        <v>0</v>
      </c>
      <c r="AC14" s="205">
        <f t="shared" si="6"/>
        <v>0</v>
      </c>
      <c r="AD14" s="205">
        <f t="shared" si="6"/>
        <v>0</v>
      </c>
      <c r="AE14" s="205">
        <f t="shared" si="6"/>
        <v>0</v>
      </c>
      <c r="AF14" s="205">
        <f t="shared" si="6"/>
        <v>0</v>
      </c>
      <c r="AG14" s="205">
        <f t="shared" si="6"/>
        <v>0</v>
      </c>
      <c r="AH14" s="205">
        <f t="shared" si="6"/>
        <v>0</v>
      </c>
      <c r="AI14" s="205">
        <f t="shared" si="6"/>
        <v>0</v>
      </c>
      <c r="AJ14" s="205">
        <f t="shared" si="6"/>
        <v>0</v>
      </c>
      <c r="AK14" s="205">
        <f t="shared" si="6"/>
        <v>0</v>
      </c>
      <c r="AL14" s="205">
        <f t="shared" si="6"/>
        <v>0</v>
      </c>
      <c r="AM14" s="205">
        <f t="shared" si="6"/>
        <v>0</v>
      </c>
      <c r="AN14" s="205">
        <f t="shared" si="6"/>
        <v>0</v>
      </c>
      <c r="AO14" s="205">
        <f t="shared" si="6"/>
        <v>0</v>
      </c>
      <c r="AP14" s="205">
        <f t="shared" si="6"/>
        <v>0</v>
      </c>
      <c r="AQ14" s="205">
        <f t="shared" si="6"/>
        <v>0</v>
      </c>
      <c r="AR14" s="205">
        <f t="shared" si="6"/>
        <v>0</v>
      </c>
      <c r="AS14" s="205">
        <f t="shared" si="6"/>
        <v>0</v>
      </c>
      <c r="AT14" s="205">
        <f t="shared" si="6"/>
        <v>0</v>
      </c>
      <c r="AU14" s="205">
        <f t="shared" si="6"/>
        <v>0</v>
      </c>
      <c r="AV14" s="205">
        <f t="shared" si="6"/>
        <v>0</v>
      </c>
      <c r="AW14" s="205">
        <f t="shared" si="6"/>
        <v>0</v>
      </c>
      <c r="AX14" s="205">
        <f t="shared" si="6"/>
        <v>0</v>
      </c>
      <c r="AY14" s="205">
        <f t="shared" si="6"/>
        <v>0</v>
      </c>
      <c r="AZ14" s="205">
        <f t="shared" si="6"/>
        <v>0</v>
      </c>
      <c r="BA14" s="205">
        <f t="shared" si="6"/>
        <v>0</v>
      </c>
      <c r="BB14" s="205">
        <f t="shared" si="6"/>
        <v>0</v>
      </c>
      <c r="BC14" s="205">
        <f t="shared" si="6"/>
        <v>0</v>
      </c>
      <c r="BD14" s="205">
        <f t="shared" si="6"/>
        <v>0</v>
      </c>
      <c r="BE14" s="205">
        <f t="shared" si="6"/>
        <v>0</v>
      </c>
      <c r="BF14" s="205">
        <f t="shared" si="6"/>
        <v>0</v>
      </c>
      <c r="BG14" s="205">
        <f t="shared" si="6"/>
        <v>0</v>
      </c>
      <c r="BH14" s="205">
        <f t="shared" si="6"/>
        <v>0</v>
      </c>
      <c r="BI14" s="205">
        <f t="shared" si="6"/>
        <v>0</v>
      </c>
      <c r="BJ14" s="205">
        <f t="shared" si="6"/>
        <v>0</v>
      </c>
      <c r="BK14" s="205">
        <f t="shared" si="6"/>
        <v>0</v>
      </c>
      <c r="BL14" s="205">
        <f t="shared" si="6"/>
        <v>0</v>
      </c>
      <c r="BM14" s="205">
        <f t="shared" si="6"/>
        <v>0</v>
      </c>
      <c r="BN14" s="205">
        <f t="shared" si="6"/>
        <v>0</v>
      </c>
      <c r="BO14" s="205">
        <f t="shared" si="6"/>
        <v>0</v>
      </c>
      <c r="BP14" s="205">
        <f t="shared" si="6"/>
        <v>0</v>
      </c>
      <c r="BQ14" s="205">
        <f t="shared" si="6"/>
        <v>0</v>
      </c>
      <c r="BR14" s="205">
        <f t="shared" si="6"/>
        <v>0</v>
      </c>
      <c r="BS14" s="205">
        <f t="shared" si="6"/>
        <v>0</v>
      </c>
      <c r="BT14" s="205">
        <f t="shared" si="6"/>
        <v>0</v>
      </c>
      <c r="BU14" s="205">
        <f t="shared" si="6"/>
        <v>0</v>
      </c>
    </row>
    <row r="15" spans="1:73" ht="12" customHeight="1" x14ac:dyDescent="0.25">
      <c r="A15" s="219"/>
      <c r="B15" s="219"/>
      <c r="C15" s="222" t="s">
        <v>327</v>
      </c>
      <c r="D15" s="223"/>
      <c r="E15" s="223"/>
      <c r="F15" s="542">
        <f>IFERROR(EOMONTH(F14,F7-1)+1,0)</f>
        <v>0</v>
      </c>
      <c r="G15" s="219"/>
      <c r="H15" s="219"/>
      <c r="I15" s="219"/>
      <c r="J15" s="224"/>
      <c r="K15" s="206"/>
      <c r="L15" s="203" t="s">
        <v>184</v>
      </c>
      <c r="M15" s="207"/>
      <c r="N15" s="205">
        <f>IFERROR(VLOOKUP(N$7,$B$20:$J$139,9,0),0)</f>
        <v>0</v>
      </c>
      <c r="O15" s="205">
        <f t="shared" ref="O15:BU15" si="7">IFERROR(VLOOKUP(O$7,$B$20:$J$139,9,0),0)</f>
        <v>0</v>
      </c>
      <c r="P15" s="205">
        <f t="shared" si="7"/>
        <v>0</v>
      </c>
      <c r="Q15" s="205">
        <f t="shared" si="7"/>
        <v>0</v>
      </c>
      <c r="R15" s="205">
        <f t="shared" si="7"/>
        <v>0</v>
      </c>
      <c r="S15" s="205">
        <f t="shared" si="7"/>
        <v>0</v>
      </c>
      <c r="T15" s="205">
        <f t="shared" si="7"/>
        <v>0</v>
      </c>
      <c r="U15" s="205">
        <f t="shared" si="7"/>
        <v>0</v>
      </c>
      <c r="V15" s="205">
        <f t="shared" si="7"/>
        <v>0</v>
      </c>
      <c r="W15" s="205">
        <f t="shared" si="7"/>
        <v>0</v>
      </c>
      <c r="X15" s="205">
        <f t="shared" si="7"/>
        <v>0</v>
      </c>
      <c r="Y15" s="205">
        <f t="shared" si="7"/>
        <v>0</v>
      </c>
      <c r="Z15" s="205">
        <f t="shared" si="7"/>
        <v>0</v>
      </c>
      <c r="AA15" s="205">
        <f t="shared" si="7"/>
        <v>0</v>
      </c>
      <c r="AB15" s="205">
        <f t="shared" si="7"/>
        <v>0</v>
      </c>
      <c r="AC15" s="205">
        <f t="shared" si="7"/>
        <v>0</v>
      </c>
      <c r="AD15" s="205">
        <f t="shared" si="7"/>
        <v>0</v>
      </c>
      <c r="AE15" s="205">
        <f t="shared" si="7"/>
        <v>0</v>
      </c>
      <c r="AF15" s="205">
        <f t="shared" si="7"/>
        <v>0</v>
      </c>
      <c r="AG15" s="205">
        <f t="shared" si="7"/>
        <v>0</v>
      </c>
      <c r="AH15" s="205">
        <f t="shared" si="7"/>
        <v>0</v>
      </c>
      <c r="AI15" s="205">
        <f t="shared" si="7"/>
        <v>0</v>
      </c>
      <c r="AJ15" s="205">
        <f t="shared" si="7"/>
        <v>0</v>
      </c>
      <c r="AK15" s="205">
        <f t="shared" si="7"/>
        <v>0</v>
      </c>
      <c r="AL15" s="205">
        <f t="shared" si="7"/>
        <v>0</v>
      </c>
      <c r="AM15" s="205">
        <f t="shared" si="7"/>
        <v>0</v>
      </c>
      <c r="AN15" s="205">
        <f t="shared" si="7"/>
        <v>0</v>
      </c>
      <c r="AO15" s="205">
        <f t="shared" si="7"/>
        <v>0</v>
      </c>
      <c r="AP15" s="205">
        <f t="shared" si="7"/>
        <v>0</v>
      </c>
      <c r="AQ15" s="205">
        <f t="shared" si="7"/>
        <v>0</v>
      </c>
      <c r="AR15" s="205">
        <f t="shared" si="7"/>
        <v>0</v>
      </c>
      <c r="AS15" s="205">
        <f t="shared" si="7"/>
        <v>0</v>
      </c>
      <c r="AT15" s="205">
        <f t="shared" si="7"/>
        <v>0</v>
      </c>
      <c r="AU15" s="205">
        <f t="shared" si="7"/>
        <v>0</v>
      </c>
      <c r="AV15" s="205">
        <f t="shared" si="7"/>
        <v>0</v>
      </c>
      <c r="AW15" s="205">
        <f t="shared" si="7"/>
        <v>0</v>
      </c>
      <c r="AX15" s="205">
        <f t="shared" si="7"/>
        <v>0</v>
      </c>
      <c r="AY15" s="205">
        <f t="shared" si="7"/>
        <v>0</v>
      </c>
      <c r="AZ15" s="205">
        <f t="shared" si="7"/>
        <v>0</v>
      </c>
      <c r="BA15" s="205">
        <f t="shared" si="7"/>
        <v>0</v>
      </c>
      <c r="BB15" s="205">
        <f t="shared" si="7"/>
        <v>0</v>
      </c>
      <c r="BC15" s="205">
        <f t="shared" si="7"/>
        <v>0</v>
      </c>
      <c r="BD15" s="205">
        <f t="shared" si="7"/>
        <v>0</v>
      </c>
      <c r="BE15" s="205">
        <f t="shared" si="7"/>
        <v>0</v>
      </c>
      <c r="BF15" s="205">
        <f t="shared" si="7"/>
        <v>0</v>
      </c>
      <c r="BG15" s="205">
        <f t="shared" si="7"/>
        <v>0</v>
      </c>
      <c r="BH15" s="205">
        <f t="shared" si="7"/>
        <v>0</v>
      </c>
      <c r="BI15" s="205">
        <f t="shared" si="7"/>
        <v>0</v>
      </c>
      <c r="BJ15" s="205">
        <f t="shared" si="7"/>
        <v>0</v>
      </c>
      <c r="BK15" s="205">
        <f t="shared" si="7"/>
        <v>0</v>
      </c>
      <c r="BL15" s="205">
        <f t="shared" si="7"/>
        <v>0</v>
      </c>
      <c r="BM15" s="205">
        <f t="shared" si="7"/>
        <v>0</v>
      </c>
      <c r="BN15" s="205">
        <f t="shared" si="7"/>
        <v>0</v>
      </c>
      <c r="BO15" s="205">
        <f t="shared" si="7"/>
        <v>0</v>
      </c>
      <c r="BP15" s="205">
        <f t="shared" si="7"/>
        <v>0</v>
      </c>
      <c r="BQ15" s="205">
        <f t="shared" si="7"/>
        <v>0</v>
      </c>
      <c r="BR15" s="205">
        <f t="shared" si="7"/>
        <v>0</v>
      </c>
      <c r="BS15" s="205">
        <f t="shared" si="7"/>
        <v>0</v>
      </c>
      <c r="BT15" s="205">
        <f t="shared" si="7"/>
        <v>0</v>
      </c>
      <c r="BU15" s="205">
        <f t="shared" si="7"/>
        <v>0</v>
      </c>
    </row>
    <row r="16" spans="1:73" ht="12" customHeight="1" x14ac:dyDescent="0.25">
      <c r="A16" s="219"/>
      <c r="B16" s="219"/>
      <c r="C16" s="225" t="s">
        <v>285</v>
      </c>
      <c r="D16" s="226"/>
      <c r="E16" s="226"/>
      <c r="F16" s="226">
        <f ca="1">IFERROR(IF(Inputs!$G$255="ja",SUM(OFFSET($D$20,0,0,_xlfn.XLOOKUP(Inputs!$G$29,'Inputs für Fremdfinanzierung'!$B$20:$B$139,'Inputs für Fremdfinanzierung'!$A$20:$A$139)-_xlfn.XLOOKUP(Inputs!$G$252,'Inputs für Fremdfinanzierung'!$B$20:$B$139,'Inputs für Fremdfinanzierung'!$A$20:$A$139),1)),SUM(OFFSET($I$20,0,0,_xlfn.XLOOKUP(Inputs!$G$29,'Inputs für Fremdfinanzierung'!$B$20:$B$139,'Inputs für Fremdfinanzierung'!$A$20:$A$139)-_xlfn.XLOOKUP(Inputs!$G$252,'Inputs für Fremdfinanzierung'!$B$20:$B$139,'Inputs für Fremdfinanzierung'!$A$20:$A$139),1))),0)</f>
        <v>0</v>
      </c>
      <c r="G16" s="226">
        <f ca="1">IFERROR(IF(Inputs!$G$255="ja",SUM(OFFSET($E$20,0,0,_xlfn.XLOOKUP(Inputs!$G$29,'Inputs für Fremdfinanzierung'!$B$20:$B$139,'Inputs für Fremdfinanzierung'!$A$20:$A$139)-_xlfn.XLOOKUP(Inputs!$G$252,'Inputs für Fremdfinanzierung'!$B$20:$B$139,'Inputs für Fremdfinanzierung'!$A$20:$A$139),1)),SUM(OFFSET($J$20,0,0,_xlfn.XLOOKUP(Inputs!$G$29,'Inputs für Fremdfinanzierung'!$B$20:$B$139,'Inputs für Fremdfinanzierung'!$A$20:$A$139)-_xlfn.XLOOKUP(Inputs!$G$252,'Inputs für Fremdfinanzierung'!$B$20:$B$139,'Inputs für Fremdfinanzierung'!$A$20:$A$139),1))),0)</f>
        <v>0</v>
      </c>
      <c r="H16" s="219"/>
      <c r="I16" s="219"/>
      <c r="J16" s="224"/>
      <c r="K16" s="206"/>
      <c r="L16" s="203"/>
      <c r="M16" s="207"/>
      <c r="N16" s="205"/>
      <c r="O16" s="205"/>
      <c r="P16" s="205"/>
      <c r="Q16" s="205"/>
      <c r="R16" s="205"/>
      <c r="S16" s="205"/>
      <c r="T16" s="205"/>
      <c r="U16" s="205"/>
      <c r="V16" s="205"/>
      <c r="W16" s="205"/>
      <c r="X16" s="205"/>
      <c r="Y16" s="205"/>
      <c r="Z16" s="205"/>
      <c r="AA16" s="205"/>
      <c r="AB16" s="205"/>
      <c r="AC16" s="205"/>
      <c r="AD16" s="205"/>
      <c r="AE16" s="205"/>
      <c r="AF16" s="205"/>
      <c r="AG16" s="205"/>
      <c r="AH16" s="205"/>
      <c r="AI16" s="205"/>
      <c r="AJ16" s="205"/>
      <c r="AK16" s="205"/>
      <c r="AL16" s="205"/>
      <c r="AM16" s="205"/>
      <c r="AN16" s="205"/>
      <c r="AO16" s="205"/>
      <c r="AP16" s="205"/>
      <c r="AQ16" s="205"/>
      <c r="AR16" s="205"/>
      <c r="AS16" s="205"/>
      <c r="AT16" s="205"/>
      <c r="AU16" s="205"/>
      <c r="AV16" s="205"/>
      <c r="AW16" s="205"/>
      <c r="AX16" s="205"/>
      <c r="AY16" s="205"/>
      <c r="AZ16" s="205"/>
      <c r="BA16" s="205"/>
      <c r="BB16" s="205"/>
      <c r="BC16" s="205"/>
      <c r="BD16" s="205"/>
      <c r="BE16" s="205"/>
      <c r="BF16" s="205"/>
      <c r="BG16" s="205"/>
      <c r="BH16" s="205"/>
      <c r="BI16" s="205"/>
      <c r="BJ16" s="205"/>
      <c r="BK16" s="205"/>
      <c r="BL16" s="205"/>
      <c r="BM16" s="205"/>
      <c r="BN16" s="205"/>
      <c r="BO16" s="205"/>
      <c r="BP16" s="205"/>
      <c r="BQ16" s="205"/>
      <c r="BR16" s="205"/>
      <c r="BS16" s="205"/>
      <c r="BT16" s="205"/>
      <c r="BU16" s="205"/>
    </row>
    <row r="17" spans="1:73" ht="24" customHeight="1" x14ac:dyDescent="0.25">
      <c r="A17" s="219"/>
      <c r="B17" s="219"/>
      <c r="C17" s="558" t="s">
        <v>282</v>
      </c>
      <c r="D17" s="558"/>
      <c r="E17" s="558"/>
      <c r="F17" s="558"/>
      <c r="G17" s="558"/>
      <c r="H17" s="558" t="s">
        <v>281</v>
      </c>
      <c r="I17" s="558"/>
      <c r="J17" s="558"/>
      <c r="K17" s="206"/>
      <c r="L17" s="207"/>
      <c r="M17" s="207"/>
      <c r="N17" s="207"/>
      <c r="O17" s="207"/>
      <c r="P17" s="207"/>
      <c r="Q17" s="207"/>
      <c r="R17" s="207"/>
      <c r="S17" s="203"/>
      <c r="T17" s="203"/>
      <c r="U17" s="203"/>
      <c r="V17" s="203"/>
      <c r="W17" s="203"/>
      <c r="X17" s="203"/>
      <c r="Y17" s="203"/>
      <c r="Z17" s="203"/>
      <c r="AA17" s="203"/>
      <c r="AB17" s="203"/>
      <c r="AC17" s="203"/>
      <c r="AD17" s="203"/>
      <c r="AE17" s="203"/>
      <c r="AF17" s="203"/>
      <c r="AG17" s="203"/>
      <c r="AH17" s="203"/>
      <c r="AI17" s="203"/>
      <c r="AJ17" s="203"/>
      <c r="AK17" s="203"/>
      <c r="AL17" s="203"/>
      <c r="AM17" s="203"/>
      <c r="AN17" s="203"/>
      <c r="AO17" s="203"/>
      <c r="AP17" s="203"/>
      <c r="AQ17" s="203"/>
      <c r="AR17" s="203"/>
      <c r="AS17" s="203"/>
      <c r="AT17" s="203"/>
      <c r="AU17" s="203"/>
      <c r="AV17" s="203"/>
      <c r="AW17" s="203"/>
      <c r="AX17" s="203"/>
      <c r="AY17" s="203"/>
      <c r="AZ17" s="203"/>
      <c r="BA17" s="203"/>
      <c r="BB17" s="203"/>
      <c r="BC17" s="203"/>
      <c r="BD17" s="203"/>
      <c r="BE17" s="203"/>
      <c r="BF17" s="203"/>
      <c r="BG17" s="203"/>
      <c r="BH17" s="203"/>
      <c r="BI17" s="203"/>
      <c r="BJ17" s="203"/>
      <c r="BK17" s="203"/>
      <c r="BL17" s="203"/>
      <c r="BM17" s="203"/>
      <c r="BN17" s="203"/>
      <c r="BO17" s="203"/>
      <c r="BP17" s="203"/>
      <c r="BQ17" s="203"/>
      <c r="BR17" s="203"/>
      <c r="BS17" s="203"/>
      <c r="BT17" s="203"/>
      <c r="BU17" s="203"/>
    </row>
    <row r="18" spans="1:73" ht="24.95" customHeight="1" x14ac:dyDescent="0.25">
      <c r="A18" s="551" t="s">
        <v>22</v>
      </c>
      <c r="B18" s="551" t="s">
        <v>9</v>
      </c>
      <c r="C18" s="551" t="s">
        <v>181</v>
      </c>
      <c r="D18" s="551" t="s">
        <v>308</v>
      </c>
      <c r="E18" s="551" t="s">
        <v>184</v>
      </c>
      <c r="F18" s="551" t="s">
        <v>186</v>
      </c>
      <c r="G18" s="551" t="s">
        <v>187</v>
      </c>
      <c r="H18" s="551" t="s">
        <v>309</v>
      </c>
      <c r="I18" s="551" t="s">
        <v>310</v>
      </c>
      <c r="J18" s="551" t="s">
        <v>311</v>
      </c>
      <c r="K18" s="206"/>
      <c r="L18" s="203"/>
      <c r="M18" s="203"/>
      <c r="N18" s="208" t="s">
        <v>31</v>
      </c>
      <c r="O18" s="209"/>
      <c r="P18" s="209"/>
      <c r="Q18" s="209"/>
      <c r="R18" s="209"/>
      <c r="S18" s="209"/>
      <c r="T18" s="209"/>
      <c r="U18" s="209"/>
      <c r="V18" s="209"/>
      <c r="W18" s="209"/>
      <c r="X18" s="209"/>
      <c r="Y18" s="209"/>
      <c r="Z18" s="208" t="s">
        <v>32</v>
      </c>
      <c r="AA18" s="209"/>
      <c r="AB18" s="208"/>
      <c r="AC18" s="208"/>
      <c r="AD18" s="208"/>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3"/>
      <c r="BA18" s="203"/>
      <c r="BB18" s="203"/>
      <c r="BC18" s="203"/>
      <c r="BD18" s="203"/>
      <c r="BE18" s="203"/>
      <c r="BF18" s="203"/>
      <c r="BG18" s="203"/>
      <c r="BH18" s="203"/>
      <c r="BI18" s="203"/>
      <c r="BJ18" s="203"/>
      <c r="BK18" s="203"/>
      <c r="BL18" s="203"/>
      <c r="BM18" s="203"/>
      <c r="BN18" s="203"/>
      <c r="BO18" s="203"/>
      <c r="BP18" s="203"/>
      <c r="BQ18" s="203"/>
      <c r="BR18" s="203"/>
      <c r="BS18" s="203"/>
      <c r="BT18" s="203"/>
      <c r="BU18" s="203"/>
    </row>
    <row r="19" spans="1:73" x14ac:dyDescent="0.25">
      <c r="A19" s="227"/>
      <c r="B19" s="228"/>
      <c r="C19" s="229"/>
      <c r="D19" s="229"/>
      <c r="E19" s="229"/>
      <c r="F19" s="229"/>
      <c r="G19" s="229"/>
      <c r="H19" s="230"/>
      <c r="I19" s="231"/>
      <c r="J19" s="232"/>
      <c r="K19" s="206"/>
      <c r="L19" s="203"/>
      <c r="M19" s="203"/>
      <c r="N19" s="204">
        <f>N7</f>
        <v>0</v>
      </c>
      <c r="O19" s="204">
        <f t="shared" ref="O19:Y19" si="8">O7</f>
        <v>32</v>
      </c>
      <c r="P19" s="204">
        <f t="shared" si="8"/>
        <v>60</v>
      </c>
      <c r="Q19" s="204">
        <f t="shared" si="8"/>
        <v>60</v>
      </c>
      <c r="R19" s="204">
        <f t="shared" si="8"/>
        <v>60</v>
      </c>
      <c r="S19" s="204">
        <f t="shared" si="8"/>
        <v>60</v>
      </c>
      <c r="T19" s="204">
        <f t="shared" si="8"/>
        <v>60</v>
      </c>
      <c r="U19" s="204">
        <f t="shared" si="8"/>
        <v>60</v>
      </c>
      <c r="V19" s="204">
        <f t="shared" si="8"/>
        <v>60</v>
      </c>
      <c r="W19" s="204">
        <f t="shared" si="8"/>
        <v>60</v>
      </c>
      <c r="X19" s="204">
        <f t="shared" si="8"/>
        <v>60</v>
      </c>
      <c r="Y19" s="204">
        <f t="shared" si="8"/>
        <v>60</v>
      </c>
      <c r="Z19" s="204" t="str">
        <f>'Bilanz &amp; Cashflow'!P7</f>
        <v>FY 1900</v>
      </c>
      <c r="AA19" s="204" t="str">
        <f>'Bilanz &amp; Cashflow'!Q7</f>
        <v>FY 1900</v>
      </c>
      <c r="AB19" s="204" t="str">
        <f>'Bilanz &amp; Cashflow'!R7</f>
        <v>FY 1901</v>
      </c>
      <c r="AC19" s="204" t="str">
        <f>'Bilanz &amp; Cashflow'!S7</f>
        <v>FY 1902</v>
      </c>
      <c r="AD19" s="204" t="str">
        <f>'Bilanz &amp; Cashflow'!T7</f>
        <v>FY 1903</v>
      </c>
      <c r="AE19" s="203"/>
      <c r="AF19" s="203"/>
      <c r="AG19" s="203"/>
      <c r="AH19" s="203"/>
      <c r="AI19" s="203"/>
      <c r="AJ19" s="203"/>
      <c r="AK19" s="203"/>
      <c r="AL19" s="203"/>
      <c r="AM19" s="203"/>
      <c r="AN19" s="203"/>
      <c r="AO19" s="203"/>
      <c r="AP19" s="203"/>
      <c r="AQ19" s="203"/>
      <c r="AR19" s="203"/>
      <c r="AS19" s="203"/>
      <c r="AT19" s="203"/>
      <c r="AU19" s="203"/>
      <c r="AV19" s="203"/>
      <c r="AW19" s="203"/>
      <c r="AX19" s="203"/>
      <c r="AY19" s="203"/>
      <c r="AZ19" s="203"/>
      <c r="BA19" s="203"/>
      <c r="BB19" s="203"/>
      <c r="BC19" s="203"/>
      <c r="BD19" s="203"/>
      <c r="BE19" s="203"/>
      <c r="BF19" s="203"/>
      <c r="BG19" s="203"/>
      <c r="BH19" s="203"/>
      <c r="BI19" s="203"/>
      <c r="BJ19" s="203"/>
      <c r="BK19" s="203"/>
      <c r="BL19" s="203"/>
      <c r="BM19" s="203"/>
      <c r="BN19" s="203"/>
      <c r="BO19" s="203"/>
      <c r="BP19" s="203"/>
      <c r="BQ19" s="203"/>
      <c r="BR19" s="203"/>
      <c r="BS19" s="203"/>
      <c r="BT19" s="203"/>
      <c r="BU19" s="203"/>
    </row>
    <row r="20" spans="1:73" x14ac:dyDescent="0.25">
      <c r="A20" s="227">
        <f>A19+1</f>
        <v>1</v>
      </c>
      <c r="B20" s="543">
        <f>Inputs!G252</f>
        <v>0</v>
      </c>
      <c r="C20" s="229"/>
      <c r="D20" s="229"/>
      <c r="E20" s="229"/>
      <c r="F20" s="229"/>
      <c r="G20" s="229"/>
      <c r="H20" s="230"/>
      <c r="I20" s="231"/>
      <c r="J20" s="231"/>
      <c r="K20" s="210"/>
      <c r="L20" s="203" t="s">
        <v>181</v>
      </c>
      <c r="M20" s="203"/>
      <c r="N20" s="205">
        <f>N8</f>
        <v>0</v>
      </c>
      <c r="O20" s="205">
        <f t="shared" ref="O20:Y20" si="9">O8</f>
        <v>0</v>
      </c>
      <c r="P20" s="205">
        <f t="shared" si="9"/>
        <v>0</v>
      </c>
      <c r="Q20" s="205">
        <f t="shared" si="9"/>
        <v>0</v>
      </c>
      <c r="R20" s="205">
        <f t="shared" si="9"/>
        <v>0</v>
      </c>
      <c r="S20" s="205">
        <f t="shared" si="9"/>
        <v>0</v>
      </c>
      <c r="T20" s="205">
        <f t="shared" si="9"/>
        <v>0</v>
      </c>
      <c r="U20" s="205">
        <f t="shared" si="9"/>
        <v>0</v>
      </c>
      <c r="V20" s="205">
        <f t="shared" si="9"/>
        <v>0</v>
      </c>
      <c r="W20" s="205">
        <f t="shared" si="9"/>
        <v>0</v>
      </c>
      <c r="X20" s="205">
        <f t="shared" si="9"/>
        <v>0</v>
      </c>
      <c r="Y20" s="205">
        <f t="shared" si="9"/>
        <v>0</v>
      </c>
      <c r="Z20" s="205">
        <f>Y20</f>
        <v>0</v>
      </c>
      <c r="AA20" s="205">
        <f>AK8</f>
        <v>0</v>
      </c>
      <c r="AB20" s="205">
        <f>AW8</f>
        <v>0</v>
      </c>
      <c r="AC20" s="205">
        <f>BI8</f>
        <v>0</v>
      </c>
      <c r="AD20" s="205">
        <f>BU8</f>
        <v>0</v>
      </c>
      <c r="AE20" s="203"/>
      <c r="AF20" s="203"/>
      <c r="AG20" s="203"/>
      <c r="AH20" s="203"/>
      <c r="AI20" s="203"/>
      <c r="AJ20" s="203"/>
      <c r="AK20" s="203"/>
      <c r="AL20" s="203"/>
      <c r="AM20" s="203"/>
      <c r="AN20" s="203"/>
      <c r="AO20" s="203"/>
      <c r="AP20" s="203"/>
      <c r="AQ20" s="203"/>
      <c r="AR20" s="203"/>
      <c r="AS20" s="203"/>
      <c r="AT20" s="203"/>
      <c r="AU20" s="203"/>
      <c r="AV20" s="203"/>
      <c r="AW20" s="203"/>
      <c r="AX20" s="203"/>
      <c r="AY20" s="203"/>
      <c r="AZ20" s="203"/>
      <c r="BA20" s="203"/>
      <c r="BB20" s="203"/>
      <c r="BC20" s="203"/>
      <c r="BD20" s="203"/>
      <c r="BE20" s="203"/>
      <c r="BF20" s="203"/>
      <c r="BG20" s="203"/>
      <c r="BH20" s="203"/>
      <c r="BI20" s="203"/>
      <c r="BJ20" s="203"/>
      <c r="BK20" s="203"/>
      <c r="BL20" s="203"/>
      <c r="BM20" s="203"/>
      <c r="BN20" s="203"/>
      <c r="BO20" s="203"/>
      <c r="BP20" s="203"/>
      <c r="BQ20" s="203"/>
      <c r="BR20" s="203"/>
      <c r="BS20" s="203"/>
      <c r="BT20" s="203"/>
      <c r="BU20" s="203"/>
    </row>
    <row r="21" spans="1:73" x14ac:dyDescent="0.25">
      <c r="A21" s="227">
        <f t="shared" ref="A21:A84" si="10">A20+1</f>
        <v>2</v>
      </c>
      <c r="B21" s="543">
        <f>DATE(YEAR(B20),MONTH(B20)+1,1)</f>
        <v>32</v>
      </c>
      <c r="C21" s="229"/>
      <c r="D21" s="229"/>
      <c r="E21" s="229"/>
      <c r="F21" s="229"/>
      <c r="G21" s="229"/>
      <c r="H21" s="230"/>
      <c r="I21" s="231"/>
      <c r="J21" s="231"/>
      <c r="K21" s="210"/>
      <c r="L21" s="202" t="s">
        <v>183</v>
      </c>
      <c r="M21" s="202"/>
      <c r="N21" s="211">
        <f t="shared" ref="N21:Y21" si="11">N9</f>
        <v>0</v>
      </c>
      <c r="O21" s="211">
        <f t="shared" si="11"/>
        <v>0</v>
      </c>
      <c r="P21" s="211">
        <f t="shared" si="11"/>
        <v>0</v>
      </c>
      <c r="Q21" s="211">
        <f t="shared" si="11"/>
        <v>0</v>
      </c>
      <c r="R21" s="211">
        <f t="shared" si="11"/>
        <v>0</v>
      </c>
      <c r="S21" s="211">
        <f t="shared" si="11"/>
        <v>0</v>
      </c>
      <c r="T21" s="211">
        <f t="shared" si="11"/>
        <v>0</v>
      </c>
      <c r="U21" s="211">
        <f t="shared" si="11"/>
        <v>0</v>
      </c>
      <c r="V21" s="211">
        <f t="shared" si="11"/>
        <v>0</v>
      </c>
      <c r="W21" s="211">
        <f t="shared" si="11"/>
        <v>0</v>
      </c>
      <c r="X21" s="211">
        <f t="shared" si="11"/>
        <v>0</v>
      </c>
      <c r="Y21" s="211">
        <f t="shared" si="11"/>
        <v>0</v>
      </c>
      <c r="Z21" s="211">
        <f t="shared" ref="Z21:Z22" si="12">SUM(N21:Y21)</f>
        <v>0</v>
      </c>
      <c r="AA21" s="211">
        <f>SUM(Z9:AK9)</f>
        <v>0</v>
      </c>
      <c r="AB21" s="211">
        <f>SUM(AL9:AW9)</f>
        <v>0</v>
      </c>
      <c r="AC21" s="211">
        <f>SUM(AX9:BI9)</f>
        <v>0</v>
      </c>
      <c r="AD21" s="211">
        <f>SUM(BJ9:BU9)</f>
        <v>0</v>
      </c>
      <c r="AE21" s="202"/>
      <c r="AF21" s="202"/>
      <c r="AG21" s="202"/>
      <c r="AH21" s="202"/>
      <c r="AI21" s="202"/>
      <c r="AJ21" s="202"/>
      <c r="AK21" s="202"/>
      <c r="AL21" s="202"/>
      <c r="AM21" s="202"/>
      <c r="AN21" s="202"/>
      <c r="AO21" s="202"/>
      <c r="AP21" s="202"/>
      <c r="AQ21" s="202"/>
      <c r="AR21" s="202"/>
      <c r="AS21" s="202"/>
      <c r="AT21" s="202"/>
      <c r="AU21" s="202"/>
      <c r="AV21" s="202"/>
      <c r="AW21" s="202"/>
      <c r="AX21" s="202"/>
      <c r="AY21" s="202"/>
      <c r="AZ21" s="202"/>
      <c r="BA21" s="202"/>
      <c r="BB21" s="202"/>
      <c r="BC21" s="202"/>
      <c r="BD21" s="202"/>
      <c r="BE21" s="202"/>
      <c r="BF21" s="202"/>
      <c r="BG21" s="202"/>
      <c r="BH21" s="202"/>
      <c r="BI21" s="202"/>
      <c r="BJ21" s="202"/>
      <c r="BK21" s="202"/>
      <c r="BL21" s="202"/>
      <c r="BM21" s="202"/>
      <c r="BN21" s="202"/>
      <c r="BO21" s="202"/>
      <c r="BP21" s="202"/>
      <c r="BQ21" s="202"/>
      <c r="BR21" s="202"/>
      <c r="BS21" s="202"/>
      <c r="BT21" s="202"/>
      <c r="BU21" s="202"/>
    </row>
    <row r="22" spans="1:73" x14ac:dyDescent="0.25">
      <c r="A22" s="227">
        <f t="shared" si="10"/>
        <v>3</v>
      </c>
      <c r="B22" s="543">
        <f t="shared" ref="B22:B85" si="13">DATE(YEAR(B21),MONTH(B21)+1,1)</f>
        <v>61</v>
      </c>
      <c r="C22" s="229"/>
      <c r="D22" s="229"/>
      <c r="E22" s="229"/>
      <c r="F22" s="229"/>
      <c r="G22" s="229"/>
      <c r="H22" s="230"/>
      <c r="I22" s="231"/>
      <c r="J22" s="231"/>
      <c r="K22" s="210"/>
      <c r="L22" s="202" t="s">
        <v>184</v>
      </c>
      <c r="M22" s="202"/>
      <c r="N22" s="212">
        <f t="shared" ref="N22:X22" si="14">N10</f>
        <v>0</v>
      </c>
      <c r="O22" s="212">
        <f t="shared" si="14"/>
        <v>0</v>
      </c>
      <c r="P22" s="212">
        <f t="shared" si="14"/>
        <v>0</v>
      </c>
      <c r="Q22" s="212">
        <f t="shared" si="14"/>
        <v>0</v>
      </c>
      <c r="R22" s="212">
        <f t="shared" si="14"/>
        <v>0</v>
      </c>
      <c r="S22" s="212">
        <f t="shared" si="14"/>
        <v>0</v>
      </c>
      <c r="T22" s="212">
        <f t="shared" si="14"/>
        <v>0</v>
      </c>
      <c r="U22" s="212">
        <f t="shared" si="14"/>
        <v>0</v>
      </c>
      <c r="V22" s="212">
        <f t="shared" si="14"/>
        <v>0</v>
      </c>
      <c r="W22" s="212">
        <f t="shared" si="14"/>
        <v>0</v>
      </c>
      <c r="X22" s="212">
        <f t="shared" si="14"/>
        <v>0</v>
      </c>
      <c r="Y22" s="212">
        <f>Y10</f>
        <v>0</v>
      </c>
      <c r="Z22" s="212">
        <f t="shared" si="12"/>
        <v>0</v>
      </c>
      <c r="AA22" s="212">
        <f>SUM(Z10:AK10)</f>
        <v>0</v>
      </c>
      <c r="AB22" s="212">
        <f>SUM(AL10:AW10)</f>
        <v>0</v>
      </c>
      <c r="AC22" s="212">
        <f>SUM(AX10:BI10)</f>
        <v>0</v>
      </c>
      <c r="AD22" s="212">
        <f>SUM(BJ10:BU10)</f>
        <v>0</v>
      </c>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2"/>
      <c r="BA22" s="202"/>
      <c r="BB22" s="202"/>
      <c r="BC22" s="202"/>
      <c r="BD22" s="202"/>
      <c r="BE22" s="202"/>
      <c r="BF22" s="202"/>
      <c r="BG22" s="202"/>
      <c r="BH22" s="202"/>
      <c r="BI22" s="202"/>
      <c r="BJ22" s="202"/>
      <c r="BK22" s="202"/>
      <c r="BL22" s="202"/>
      <c r="BM22" s="202"/>
      <c r="BN22" s="202"/>
      <c r="BO22" s="202"/>
      <c r="BP22" s="202"/>
      <c r="BQ22" s="202"/>
      <c r="BR22" s="202"/>
      <c r="BS22" s="202"/>
      <c r="BT22" s="202"/>
      <c r="BU22" s="202"/>
    </row>
    <row r="23" spans="1:73" x14ac:dyDescent="0.25">
      <c r="A23" s="227">
        <f t="shared" si="10"/>
        <v>4</v>
      </c>
      <c r="B23" s="543">
        <f t="shared" si="13"/>
        <v>92</v>
      </c>
      <c r="C23" s="229"/>
      <c r="D23" s="229"/>
      <c r="E23" s="229"/>
      <c r="F23" s="229"/>
      <c r="G23" s="229"/>
      <c r="H23" s="230"/>
      <c r="I23" s="231"/>
      <c r="J23" s="231"/>
      <c r="K23" s="210"/>
      <c r="L23" s="202"/>
      <c r="M23" s="202"/>
      <c r="N23" s="202">
        <f>SUM(N21:N22)</f>
        <v>0</v>
      </c>
      <c r="O23" s="202">
        <f t="shared" ref="O23" si="15">SUM(O21:O22)</f>
        <v>0</v>
      </c>
      <c r="P23" s="202">
        <f t="shared" ref="P23" si="16">SUM(P21:P22)</f>
        <v>0</v>
      </c>
      <c r="Q23" s="202">
        <f t="shared" ref="Q23" si="17">SUM(Q21:Q22)</f>
        <v>0</v>
      </c>
      <c r="R23" s="202">
        <f t="shared" ref="R23" si="18">SUM(R21:R22)</f>
        <v>0</v>
      </c>
      <c r="S23" s="202">
        <f t="shared" ref="S23" si="19">SUM(S21:S22)</f>
        <v>0</v>
      </c>
      <c r="T23" s="202">
        <f t="shared" ref="T23" si="20">SUM(T21:T22)</f>
        <v>0</v>
      </c>
      <c r="U23" s="202">
        <f t="shared" ref="U23" si="21">SUM(U21:U22)</f>
        <v>0</v>
      </c>
      <c r="V23" s="202">
        <f t="shared" ref="V23" si="22">SUM(V21:V22)</f>
        <v>0</v>
      </c>
      <c r="W23" s="202">
        <f t="shared" ref="W23" si="23">SUM(W21:W22)</f>
        <v>0</v>
      </c>
      <c r="X23" s="202">
        <f t="shared" ref="X23" si="24">SUM(X21:X22)</f>
        <v>0</v>
      </c>
      <c r="Y23" s="202">
        <f t="shared" ref="Y23" si="25">SUM(Y21:Y22)</f>
        <v>0</v>
      </c>
      <c r="Z23" s="202">
        <f t="shared" ref="Z23" si="26">SUM(Z21:Z22)</f>
        <v>0</v>
      </c>
      <c r="AA23" s="202">
        <f t="shared" ref="AA23" si="27">SUM(AA21:AA22)</f>
        <v>0</v>
      </c>
      <c r="AB23" s="202">
        <f t="shared" ref="AB23" si="28">SUM(AB21:AB22)</f>
        <v>0</v>
      </c>
      <c r="AC23" s="202">
        <f t="shared" ref="AC23" si="29">SUM(AC21:AC22)</f>
        <v>0</v>
      </c>
      <c r="AD23" s="202">
        <f t="shared" ref="AD23" si="30">SUM(AD21:AD22)</f>
        <v>0</v>
      </c>
      <c r="AE23" s="202"/>
      <c r="AF23" s="202"/>
      <c r="AG23" s="202"/>
      <c r="AH23" s="202"/>
      <c r="AI23" s="202"/>
      <c r="AJ23" s="202"/>
      <c r="AK23" s="202"/>
      <c r="AL23" s="202"/>
      <c r="AM23" s="202"/>
      <c r="AN23" s="202"/>
      <c r="AO23" s="202"/>
      <c r="AP23" s="202"/>
      <c r="AQ23" s="202"/>
      <c r="AR23" s="202"/>
      <c r="AS23" s="202"/>
      <c r="AT23" s="202"/>
      <c r="AU23" s="202"/>
      <c r="AV23" s="202"/>
      <c r="AW23" s="202"/>
      <c r="AX23" s="202"/>
      <c r="AY23" s="202"/>
      <c r="AZ23" s="202"/>
      <c r="BA23" s="202"/>
      <c r="BB23" s="202"/>
      <c r="BC23" s="202"/>
      <c r="BD23" s="202"/>
      <c r="BE23" s="202"/>
      <c r="BF23" s="202"/>
      <c r="BG23" s="202"/>
      <c r="BH23" s="202"/>
      <c r="BI23" s="202"/>
      <c r="BJ23" s="202"/>
      <c r="BK23" s="202"/>
      <c r="BL23" s="202"/>
      <c r="BM23" s="202"/>
      <c r="BN23" s="202"/>
      <c r="BO23" s="202"/>
      <c r="BP23" s="202"/>
      <c r="BQ23" s="202"/>
      <c r="BR23" s="202"/>
      <c r="BS23" s="202"/>
      <c r="BT23" s="202"/>
      <c r="BU23" s="202"/>
    </row>
    <row r="24" spans="1:73" x14ac:dyDescent="0.25">
      <c r="A24" s="227">
        <f t="shared" si="10"/>
        <v>5</v>
      </c>
      <c r="B24" s="543">
        <f t="shared" si="13"/>
        <v>122</v>
      </c>
      <c r="C24" s="229"/>
      <c r="D24" s="229"/>
      <c r="E24" s="229"/>
      <c r="F24" s="229"/>
      <c r="G24" s="229"/>
      <c r="H24" s="230"/>
      <c r="I24" s="231"/>
      <c r="J24" s="231"/>
      <c r="K24" s="210"/>
      <c r="L24" s="213"/>
      <c r="M24" s="202"/>
      <c r="N24" s="202"/>
      <c r="O24" s="202"/>
      <c r="P24" s="202"/>
      <c r="Q24" s="202"/>
      <c r="R24" s="202"/>
      <c r="S24" s="202"/>
      <c r="T24" s="202"/>
      <c r="U24" s="202"/>
      <c r="V24" s="202"/>
      <c r="W24" s="202"/>
      <c r="X24" s="202"/>
      <c r="Y24" s="202"/>
      <c r="Z24" s="202"/>
      <c r="AA24" s="202"/>
      <c r="AB24" s="202"/>
      <c r="AC24" s="202"/>
      <c r="AD24" s="202"/>
      <c r="AE24" s="202"/>
      <c r="AF24" s="202"/>
      <c r="AG24" s="202"/>
      <c r="AH24" s="202"/>
      <c r="AI24" s="202"/>
      <c r="AJ24" s="202"/>
      <c r="AK24" s="202"/>
      <c r="AL24" s="202"/>
      <c r="AM24" s="202"/>
      <c r="AN24" s="202"/>
      <c r="AO24" s="202"/>
      <c r="AP24" s="202"/>
      <c r="AQ24" s="202"/>
      <c r="AR24" s="202"/>
      <c r="AS24" s="202"/>
      <c r="AT24" s="202"/>
      <c r="AU24" s="202"/>
      <c r="AV24" s="202"/>
      <c r="AW24" s="202"/>
      <c r="AX24" s="202"/>
      <c r="AY24" s="202"/>
      <c r="AZ24" s="202"/>
      <c r="BA24" s="202"/>
      <c r="BB24" s="202"/>
      <c r="BC24" s="202"/>
      <c r="BD24" s="202"/>
      <c r="BE24" s="202"/>
      <c r="BF24" s="202"/>
      <c r="BG24" s="202"/>
      <c r="BH24" s="202"/>
      <c r="BI24" s="202"/>
      <c r="BJ24" s="202"/>
      <c r="BK24" s="202"/>
      <c r="BL24" s="202"/>
      <c r="BM24" s="202"/>
      <c r="BN24" s="202"/>
      <c r="BO24" s="202"/>
      <c r="BP24" s="202"/>
      <c r="BQ24" s="202"/>
      <c r="BR24" s="202"/>
      <c r="BS24" s="202"/>
      <c r="BT24" s="202"/>
      <c r="BU24" s="202"/>
    </row>
    <row r="25" spans="1:73" x14ac:dyDescent="0.25">
      <c r="A25" s="227">
        <f t="shared" si="10"/>
        <v>6</v>
      </c>
      <c r="B25" s="543">
        <f t="shared" si="13"/>
        <v>153</v>
      </c>
      <c r="C25" s="229"/>
      <c r="D25" s="229"/>
      <c r="E25" s="229"/>
      <c r="F25" s="229"/>
      <c r="G25" s="229"/>
      <c r="H25" s="230"/>
      <c r="I25" s="231"/>
      <c r="J25" s="231"/>
      <c r="K25" s="210"/>
      <c r="L25" s="202" t="s">
        <v>181</v>
      </c>
      <c r="M25" s="202"/>
      <c r="N25" s="202">
        <f>N13</f>
        <v>0</v>
      </c>
      <c r="O25" s="202">
        <f t="shared" ref="O25:Y25" si="31">O13</f>
        <v>0</v>
      </c>
      <c r="P25" s="202">
        <f t="shared" si="31"/>
        <v>0</v>
      </c>
      <c r="Q25" s="202">
        <f t="shared" si="31"/>
        <v>0</v>
      </c>
      <c r="R25" s="202">
        <f t="shared" si="31"/>
        <v>0</v>
      </c>
      <c r="S25" s="202">
        <f t="shared" si="31"/>
        <v>0</v>
      </c>
      <c r="T25" s="202">
        <f t="shared" si="31"/>
        <v>0</v>
      </c>
      <c r="U25" s="202">
        <f t="shared" si="31"/>
        <v>0</v>
      </c>
      <c r="V25" s="202">
        <f t="shared" si="31"/>
        <v>0</v>
      </c>
      <c r="W25" s="202">
        <f t="shared" si="31"/>
        <v>0</v>
      </c>
      <c r="X25" s="202">
        <f t="shared" si="31"/>
        <v>0</v>
      </c>
      <c r="Y25" s="202">
        <f t="shared" si="31"/>
        <v>0</v>
      </c>
      <c r="Z25" s="214">
        <f>Y25</f>
        <v>0</v>
      </c>
      <c r="AA25" s="214">
        <f>AK13</f>
        <v>0</v>
      </c>
      <c r="AB25" s="214">
        <f>AW13</f>
        <v>0</v>
      </c>
      <c r="AC25" s="214">
        <f>BI13</f>
        <v>0</v>
      </c>
      <c r="AD25" s="214">
        <f>BU13</f>
        <v>0</v>
      </c>
      <c r="AE25" s="202"/>
      <c r="AF25" s="202"/>
      <c r="AG25" s="202"/>
      <c r="AH25" s="202"/>
      <c r="AI25" s="202"/>
      <c r="AJ25" s="202"/>
      <c r="AK25" s="202"/>
      <c r="AL25" s="202"/>
      <c r="AM25" s="202"/>
      <c r="AN25" s="202"/>
      <c r="AO25" s="202"/>
      <c r="AP25" s="202"/>
      <c r="AQ25" s="202"/>
      <c r="AR25" s="202"/>
      <c r="AS25" s="202"/>
      <c r="AT25" s="202"/>
      <c r="AU25" s="202"/>
      <c r="AV25" s="202"/>
      <c r="AW25" s="202"/>
      <c r="AX25" s="202"/>
      <c r="AY25" s="202"/>
      <c r="AZ25" s="202"/>
      <c r="BA25" s="202"/>
      <c r="BB25" s="202"/>
      <c r="BC25" s="202"/>
      <c r="BD25" s="202"/>
      <c r="BE25" s="202"/>
      <c r="BF25" s="202"/>
      <c r="BG25" s="202"/>
      <c r="BH25" s="202"/>
      <c r="BI25" s="202"/>
      <c r="BJ25" s="202"/>
      <c r="BK25" s="202"/>
      <c r="BL25" s="202"/>
      <c r="BM25" s="202"/>
      <c r="BN25" s="202"/>
      <c r="BO25" s="202"/>
      <c r="BP25" s="202"/>
      <c r="BQ25" s="202"/>
      <c r="BR25" s="202"/>
      <c r="BS25" s="202"/>
      <c r="BT25" s="202"/>
      <c r="BU25" s="202"/>
    </row>
    <row r="26" spans="1:73" x14ac:dyDescent="0.25">
      <c r="A26" s="227">
        <f t="shared" si="10"/>
        <v>7</v>
      </c>
      <c r="B26" s="543">
        <f t="shared" si="13"/>
        <v>183</v>
      </c>
      <c r="C26" s="229"/>
      <c r="D26" s="229"/>
      <c r="E26" s="229"/>
      <c r="F26" s="229"/>
      <c r="G26" s="229"/>
      <c r="H26" s="230"/>
      <c r="I26" s="231"/>
      <c r="J26" s="231"/>
      <c r="K26" s="210"/>
      <c r="L26" s="202" t="s">
        <v>183</v>
      </c>
      <c r="M26" s="202"/>
      <c r="N26" s="202">
        <f>N14</f>
        <v>0</v>
      </c>
      <c r="O26" s="202">
        <f t="shared" ref="O26:Y26" si="32">O14</f>
        <v>0</v>
      </c>
      <c r="P26" s="202">
        <f t="shared" si="32"/>
        <v>0</v>
      </c>
      <c r="Q26" s="202">
        <f t="shared" si="32"/>
        <v>0</v>
      </c>
      <c r="R26" s="202">
        <f t="shared" si="32"/>
        <v>0</v>
      </c>
      <c r="S26" s="202">
        <f t="shared" si="32"/>
        <v>0</v>
      </c>
      <c r="T26" s="202">
        <f t="shared" si="32"/>
        <v>0</v>
      </c>
      <c r="U26" s="202">
        <f t="shared" si="32"/>
        <v>0</v>
      </c>
      <c r="V26" s="202">
        <f t="shared" si="32"/>
        <v>0</v>
      </c>
      <c r="W26" s="202">
        <f t="shared" si="32"/>
        <v>0</v>
      </c>
      <c r="X26" s="202">
        <f t="shared" si="32"/>
        <v>0</v>
      </c>
      <c r="Y26" s="202">
        <f t="shared" si="32"/>
        <v>0</v>
      </c>
      <c r="Z26" s="214">
        <f t="shared" ref="Z26:Z27" si="33">SUM(N26:Y26)</f>
        <v>0</v>
      </c>
      <c r="AA26" s="214">
        <f>SUM(Z14:AK14)</f>
        <v>0</v>
      </c>
      <c r="AB26" s="214">
        <f>SUM(AL14:AW14)</f>
        <v>0</v>
      </c>
      <c r="AC26" s="214">
        <f>SUM(AX14:BI14)</f>
        <v>0</v>
      </c>
      <c r="AD26" s="214">
        <f>SUM(BJ14:BU14)</f>
        <v>0</v>
      </c>
      <c r="AE26" s="202"/>
      <c r="AF26" s="202"/>
      <c r="AG26" s="202"/>
      <c r="AH26" s="202"/>
      <c r="AI26" s="202"/>
      <c r="AJ26" s="202"/>
      <c r="AK26" s="202"/>
      <c r="AL26" s="202"/>
      <c r="AM26" s="202"/>
      <c r="AN26" s="202"/>
      <c r="AO26" s="202"/>
      <c r="AP26" s="202"/>
      <c r="AQ26" s="202"/>
      <c r="AR26" s="202"/>
      <c r="AS26" s="202"/>
      <c r="AT26" s="202"/>
      <c r="AU26" s="202"/>
      <c r="AV26" s="202"/>
      <c r="AW26" s="202"/>
      <c r="AX26" s="202"/>
      <c r="AY26" s="202"/>
      <c r="AZ26" s="202"/>
      <c r="BA26" s="202"/>
      <c r="BB26" s="202"/>
      <c r="BC26" s="202"/>
      <c r="BD26" s="202"/>
      <c r="BE26" s="202"/>
      <c r="BF26" s="202"/>
      <c r="BG26" s="202"/>
      <c r="BH26" s="202"/>
      <c r="BI26" s="202"/>
      <c r="BJ26" s="202"/>
      <c r="BK26" s="202"/>
      <c r="BL26" s="202"/>
      <c r="BM26" s="202"/>
      <c r="BN26" s="202"/>
      <c r="BO26" s="202"/>
      <c r="BP26" s="202"/>
      <c r="BQ26" s="202"/>
      <c r="BR26" s="202"/>
      <c r="BS26" s="202"/>
      <c r="BT26" s="202"/>
      <c r="BU26" s="202"/>
    </row>
    <row r="27" spans="1:73" x14ac:dyDescent="0.25">
      <c r="A27" s="227">
        <f t="shared" si="10"/>
        <v>8</v>
      </c>
      <c r="B27" s="543">
        <f t="shared" si="13"/>
        <v>214</v>
      </c>
      <c r="C27" s="229"/>
      <c r="D27" s="229"/>
      <c r="E27" s="229"/>
      <c r="F27" s="229"/>
      <c r="G27" s="229"/>
      <c r="H27" s="230"/>
      <c r="I27" s="231"/>
      <c r="J27" s="231"/>
      <c r="K27" s="210"/>
      <c r="L27" s="202" t="s">
        <v>184</v>
      </c>
      <c r="M27" s="202"/>
      <c r="N27" s="202">
        <f>N15</f>
        <v>0</v>
      </c>
      <c r="O27" s="202">
        <f t="shared" ref="O27:Y27" si="34">O15</f>
        <v>0</v>
      </c>
      <c r="P27" s="202">
        <f t="shared" si="34"/>
        <v>0</v>
      </c>
      <c r="Q27" s="202">
        <f t="shared" si="34"/>
        <v>0</v>
      </c>
      <c r="R27" s="202">
        <f t="shared" si="34"/>
        <v>0</v>
      </c>
      <c r="S27" s="202">
        <f t="shared" si="34"/>
        <v>0</v>
      </c>
      <c r="T27" s="202">
        <f t="shared" si="34"/>
        <v>0</v>
      </c>
      <c r="U27" s="202">
        <f t="shared" si="34"/>
        <v>0</v>
      </c>
      <c r="V27" s="202">
        <f t="shared" si="34"/>
        <v>0</v>
      </c>
      <c r="W27" s="202">
        <f t="shared" si="34"/>
        <v>0</v>
      </c>
      <c r="X27" s="202">
        <f t="shared" si="34"/>
        <v>0</v>
      </c>
      <c r="Y27" s="202">
        <f t="shared" si="34"/>
        <v>0</v>
      </c>
      <c r="Z27" s="214">
        <f t="shared" si="33"/>
        <v>0</v>
      </c>
      <c r="AA27" s="214">
        <f>SUM(Z15:AK15)</f>
        <v>0</v>
      </c>
      <c r="AB27" s="214">
        <f>SUM(AL15:AW15)</f>
        <v>0</v>
      </c>
      <c r="AC27" s="214">
        <f>SUM(AX15:BI15)</f>
        <v>0</v>
      </c>
      <c r="AD27" s="214">
        <f>SUM(BJ15:BU15)</f>
        <v>0</v>
      </c>
      <c r="AE27" s="202"/>
      <c r="AF27" s="202"/>
      <c r="AG27" s="202"/>
      <c r="AH27" s="202"/>
      <c r="AI27" s="202"/>
      <c r="AJ27" s="202"/>
      <c r="AK27" s="202"/>
      <c r="AL27" s="202"/>
      <c r="AM27" s="202"/>
      <c r="AN27" s="202"/>
      <c r="AO27" s="202"/>
      <c r="AP27" s="202"/>
      <c r="AQ27" s="202"/>
      <c r="AR27" s="202"/>
      <c r="AS27" s="202"/>
      <c r="AT27" s="202"/>
      <c r="AU27" s="202"/>
      <c r="AV27" s="202"/>
      <c r="AW27" s="202"/>
      <c r="AX27" s="202"/>
      <c r="AY27" s="202"/>
      <c r="AZ27" s="202"/>
      <c r="BA27" s="202"/>
      <c r="BB27" s="202"/>
      <c r="BC27" s="202"/>
      <c r="BD27" s="202"/>
      <c r="BE27" s="202"/>
      <c r="BF27" s="202"/>
      <c r="BG27" s="202"/>
      <c r="BH27" s="202"/>
      <c r="BI27" s="202"/>
      <c r="BJ27" s="202"/>
      <c r="BK27" s="202"/>
      <c r="BL27" s="202"/>
      <c r="BM27" s="202"/>
      <c r="BN27" s="202"/>
      <c r="BO27" s="202"/>
      <c r="BP27" s="202"/>
      <c r="BQ27" s="202"/>
      <c r="BR27" s="202"/>
      <c r="BS27" s="202"/>
      <c r="BT27" s="202"/>
      <c r="BU27" s="202"/>
    </row>
    <row r="28" spans="1:73" x14ac:dyDescent="0.25">
      <c r="A28" s="227">
        <f t="shared" si="10"/>
        <v>9</v>
      </c>
      <c r="B28" s="543">
        <f t="shared" si="13"/>
        <v>245</v>
      </c>
      <c r="C28" s="229"/>
      <c r="D28" s="229"/>
      <c r="E28" s="229"/>
      <c r="F28" s="229"/>
      <c r="G28" s="229"/>
      <c r="H28" s="230"/>
      <c r="I28" s="231"/>
      <c r="J28" s="231"/>
      <c r="K28" s="210"/>
      <c r="L28" s="202"/>
      <c r="M28" s="202"/>
      <c r="N28" s="202"/>
      <c r="O28" s="202"/>
      <c r="P28" s="202"/>
      <c r="Q28" s="202"/>
      <c r="R28" s="202"/>
      <c r="S28" s="202"/>
      <c r="T28" s="202"/>
      <c r="U28" s="202"/>
      <c r="V28" s="202"/>
      <c r="W28" s="202"/>
      <c r="X28" s="202"/>
      <c r="Y28" s="202"/>
      <c r="Z28" s="202"/>
      <c r="AA28" s="202"/>
      <c r="AB28" s="202"/>
      <c r="AC28" s="202"/>
      <c r="AD28" s="202"/>
      <c r="AE28" s="202"/>
      <c r="AF28" s="202"/>
      <c r="AG28" s="202"/>
      <c r="AH28" s="202"/>
      <c r="AI28" s="202"/>
      <c r="AJ28" s="202"/>
      <c r="AK28" s="202"/>
      <c r="AL28" s="202"/>
      <c r="AM28" s="202"/>
      <c r="AN28" s="202"/>
      <c r="AO28" s="202"/>
      <c r="AP28" s="202"/>
      <c r="AQ28" s="202"/>
      <c r="AR28" s="202"/>
      <c r="AS28" s="202"/>
      <c r="AT28" s="202"/>
      <c r="AU28" s="202"/>
      <c r="AV28" s="202"/>
      <c r="AW28" s="202"/>
      <c r="AX28" s="202"/>
      <c r="AY28" s="202"/>
      <c r="AZ28" s="202"/>
      <c r="BA28" s="202"/>
      <c r="BB28" s="202"/>
      <c r="BC28" s="202"/>
      <c r="BD28" s="202"/>
      <c r="BE28" s="202"/>
      <c r="BF28" s="202"/>
      <c r="BG28" s="202"/>
      <c r="BH28" s="202"/>
      <c r="BI28" s="202"/>
      <c r="BJ28" s="202"/>
      <c r="BK28" s="202"/>
      <c r="BL28" s="202"/>
      <c r="BM28" s="202"/>
      <c r="BN28" s="202"/>
      <c r="BO28" s="202"/>
      <c r="BP28" s="202"/>
      <c r="BQ28" s="202"/>
      <c r="BR28" s="202"/>
      <c r="BS28" s="202"/>
      <c r="BT28" s="202"/>
      <c r="BU28" s="202"/>
    </row>
    <row r="29" spans="1:73" x14ac:dyDescent="0.25">
      <c r="A29" s="227">
        <f t="shared" si="10"/>
        <v>10</v>
      </c>
      <c r="B29" s="543">
        <f t="shared" si="13"/>
        <v>275</v>
      </c>
      <c r="C29" s="229"/>
      <c r="D29" s="229"/>
      <c r="E29" s="229"/>
      <c r="F29" s="229"/>
      <c r="G29" s="229"/>
      <c r="H29" s="230"/>
      <c r="I29" s="231"/>
      <c r="J29" s="231"/>
      <c r="K29" s="210"/>
      <c r="L29" s="202"/>
      <c r="M29" s="202"/>
      <c r="N29" s="202"/>
      <c r="O29" s="202"/>
      <c r="P29" s="202"/>
      <c r="Q29" s="202"/>
      <c r="R29" s="202"/>
      <c r="S29" s="202"/>
      <c r="T29" s="202"/>
      <c r="U29" s="202"/>
      <c r="V29" s="202"/>
      <c r="W29" s="202"/>
      <c r="X29" s="202"/>
      <c r="Y29" s="202"/>
      <c r="Z29" s="202"/>
      <c r="AA29" s="202"/>
      <c r="AB29" s="202"/>
      <c r="AC29" s="202"/>
      <c r="AD29" s="202"/>
      <c r="AE29" s="202"/>
      <c r="AF29" s="202"/>
      <c r="AG29" s="202"/>
      <c r="AH29" s="202"/>
      <c r="AI29" s="202"/>
      <c r="AJ29" s="202"/>
      <c r="AK29" s="202"/>
      <c r="AL29" s="202"/>
      <c r="AM29" s="202"/>
      <c r="AN29" s="202"/>
      <c r="AO29" s="202"/>
      <c r="AP29" s="202"/>
      <c r="AQ29" s="202"/>
      <c r="AR29" s="202"/>
      <c r="AS29" s="202"/>
      <c r="AT29" s="202"/>
      <c r="AU29" s="202"/>
      <c r="AV29" s="202"/>
      <c r="AW29" s="202"/>
      <c r="AX29" s="202"/>
      <c r="AY29" s="202"/>
      <c r="AZ29" s="202"/>
      <c r="BA29" s="202"/>
      <c r="BB29" s="202"/>
      <c r="BC29" s="202"/>
      <c r="BD29" s="202"/>
      <c r="BE29" s="202"/>
      <c r="BF29" s="202"/>
      <c r="BG29" s="202"/>
      <c r="BH29" s="202"/>
      <c r="BI29" s="202"/>
      <c r="BJ29" s="202"/>
      <c r="BK29" s="202"/>
      <c r="BL29" s="202"/>
      <c r="BM29" s="202"/>
      <c r="BN29" s="202"/>
      <c r="BO29" s="202"/>
      <c r="BP29" s="202"/>
      <c r="BQ29" s="202"/>
      <c r="BR29" s="202"/>
      <c r="BS29" s="202"/>
      <c r="BT29" s="202"/>
      <c r="BU29" s="202"/>
    </row>
    <row r="30" spans="1:73" x14ac:dyDescent="0.25">
      <c r="A30" s="227">
        <f t="shared" si="10"/>
        <v>11</v>
      </c>
      <c r="B30" s="543">
        <f t="shared" si="13"/>
        <v>306</v>
      </c>
      <c r="C30" s="229"/>
      <c r="D30" s="229"/>
      <c r="E30" s="229"/>
      <c r="F30" s="229"/>
      <c r="G30" s="229"/>
      <c r="H30" s="230"/>
      <c r="I30" s="231"/>
      <c r="J30" s="231"/>
      <c r="K30" s="210"/>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202"/>
      <c r="AM30" s="202"/>
      <c r="AN30" s="202"/>
      <c r="AO30" s="202"/>
      <c r="AP30" s="202"/>
      <c r="AQ30" s="202"/>
      <c r="AR30" s="202"/>
      <c r="AS30" s="202"/>
      <c r="AT30" s="202"/>
      <c r="AU30" s="202"/>
      <c r="AV30" s="202"/>
      <c r="AW30" s="202"/>
      <c r="AX30" s="202"/>
      <c r="AY30" s="202"/>
      <c r="AZ30" s="202"/>
      <c r="BA30" s="202"/>
      <c r="BB30" s="202"/>
      <c r="BC30" s="202"/>
      <c r="BD30" s="202"/>
      <c r="BE30" s="202"/>
      <c r="BF30" s="202"/>
      <c r="BG30" s="202"/>
      <c r="BH30" s="202"/>
      <c r="BI30" s="202"/>
      <c r="BJ30" s="202"/>
      <c r="BK30" s="202"/>
      <c r="BL30" s="202"/>
      <c r="BM30" s="202"/>
      <c r="BN30" s="202"/>
      <c r="BO30" s="202"/>
      <c r="BP30" s="202"/>
      <c r="BQ30" s="202"/>
      <c r="BR30" s="202"/>
      <c r="BS30" s="202"/>
      <c r="BT30" s="202"/>
      <c r="BU30" s="202"/>
    </row>
    <row r="31" spans="1:73" x14ac:dyDescent="0.25">
      <c r="A31" s="227">
        <f t="shared" si="10"/>
        <v>12</v>
      </c>
      <c r="B31" s="543">
        <f t="shared" si="13"/>
        <v>336</v>
      </c>
      <c r="C31" s="229"/>
      <c r="D31" s="229"/>
      <c r="E31" s="229"/>
      <c r="F31" s="229"/>
      <c r="G31" s="229"/>
      <c r="H31" s="230"/>
      <c r="I31" s="231"/>
      <c r="J31" s="231"/>
      <c r="K31" s="210"/>
      <c r="L31" s="202"/>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02"/>
      <c r="AM31" s="202"/>
      <c r="AN31" s="202"/>
      <c r="AO31" s="202"/>
      <c r="AP31" s="202"/>
      <c r="AQ31" s="202"/>
      <c r="AR31" s="202"/>
      <c r="AS31" s="202"/>
      <c r="AT31" s="202"/>
      <c r="AU31" s="202"/>
      <c r="AV31" s="202"/>
      <c r="AW31" s="202"/>
      <c r="AX31" s="202"/>
      <c r="AY31" s="202"/>
      <c r="AZ31" s="202"/>
      <c r="BA31" s="202"/>
      <c r="BB31" s="202"/>
      <c r="BC31" s="202"/>
      <c r="BD31" s="202"/>
      <c r="BE31" s="202"/>
      <c r="BF31" s="202"/>
      <c r="BG31" s="202"/>
      <c r="BH31" s="202"/>
      <c r="BI31" s="202"/>
      <c r="BJ31" s="202"/>
      <c r="BK31" s="202"/>
      <c r="BL31" s="202"/>
      <c r="BM31" s="202"/>
      <c r="BN31" s="202"/>
      <c r="BO31" s="202"/>
      <c r="BP31" s="202"/>
      <c r="BQ31" s="202"/>
      <c r="BR31" s="202"/>
      <c r="BS31" s="202"/>
      <c r="BT31" s="202"/>
      <c r="BU31" s="202"/>
    </row>
    <row r="32" spans="1:73" x14ac:dyDescent="0.25">
      <c r="A32" s="227">
        <f t="shared" si="10"/>
        <v>13</v>
      </c>
      <c r="B32" s="543">
        <f t="shared" si="13"/>
        <v>367</v>
      </c>
      <c r="C32" s="229"/>
      <c r="D32" s="229"/>
      <c r="E32" s="229"/>
      <c r="F32" s="229"/>
      <c r="G32" s="229"/>
      <c r="H32" s="230"/>
      <c r="I32" s="231"/>
      <c r="J32" s="231"/>
      <c r="K32" s="210"/>
      <c r="L32" s="202"/>
      <c r="M32" s="202"/>
      <c r="N32" s="202"/>
      <c r="O32" s="202"/>
      <c r="P32" s="202"/>
      <c r="Q32" s="202"/>
      <c r="R32" s="202"/>
      <c r="S32" s="202"/>
      <c r="T32" s="202"/>
      <c r="U32" s="202"/>
      <c r="V32" s="202"/>
      <c r="W32" s="202"/>
      <c r="X32" s="202"/>
      <c r="Y32" s="202"/>
      <c r="Z32" s="202"/>
      <c r="AA32" s="202"/>
      <c r="AB32" s="202"/>
      <c r="AC32" s="202"/>
      <c r="AD32" s="202"/>
      <c r="AE32" s="202"/>
      <c r="AF32" s="202"/>
      <c r="AG32" s="202"/>
      <c r="AH32" s="202"/>
      <c r="AI32" s="202"/>
      <c r="AJ32" s="202"/>
      <c r="AK32" s="202"/>
      <c r="AL32" s="202"/>
      <c r="AM32" s="202"/>
      <c r="AN32" s="202"/>
      <c r="AO32" s="202"/>
      <c r="AP32" s="202"/>
      <c r="AQ32" s="202"/>
      <c r="AR32" s="202"/>
      <c r="AS32" s="202"/>
      <c r="AT32" s="202"/>
      <c r="AU32" s="202"/>
      <c r="AV32" s="202"/>
      <c r="AW32" s="202"/>
      <c r="AX32" s="202"/>
      <c r="AY32" s="202"/>
      <c r="AZ32" s="202"/>
      <c r="BA32" s="202"/>
      <c r="BB32" s="202"/>
      <c r="BC32" s="202"/>
      <c r="BD32" s="202"/>
      <c r="BE32" s="202"/>
      <c r="BF32" s="202"/>
      <c r="BG32" s="202"/>
      <c r="BH32" s="202"/>
      <c r="BI32" s="202"/>
      <c r="BJ32" s="202"/>
      <c r="BK32" s="202"/>
      <c r="BL32" s="202"/>
      <c r="BM32" s="202"/>
      <c r="BN32" s="202"/>
      <c r="BO32" s="202"/>
      <c r="BP32" s="202"/>
      <c r="BQ32" s="202"/>
      <c r="BR32" s="202"/>
      <c r="BS32" s="202"/>
      <c r="BT32" s="202"/>
      <c r="BU32" s="202"/>
    </row>
    <row r="33" spans="1:73" x14ac:dyDescent="0.25">
      <c r="A33" s="227">
        <f t="shared" si="10"/>
        <v>14</v>
      </c>
      <c r="B33" s="543">
        <f t="shared" si="13"/>
        <v>398</v>
      </c>
      <c r="C33" s="229"/>
      <c r="D33" s="229"/>
      <c r="E33" s="229"/>
      <c r="F33" s="229"/>
      <c r="G33" s="229"/>
      <c r="H33" s="230"/>
      <c r="I33" s="231"/>
      <c r="J33" s="231"/>
      <c r="K33" s="210"/>
      <c r="L33" s="202"/>
      <c r="M33" s="202"/>
      <c r="N33" s="202"/>
      <c r="O33" s="202"/>
      <c r="P33" s="202"/>
      <c r="Q33" s="202"/>
      <c r="R33" s="202"/>
      <c r="S33" s="202"/>
      <c r="T33" s="202"/>
      <c r="U33" s="202"/>
      <c r="V33" s="202"/>
      <c r="W33" s="202"/>
      <c r="X33" s="202"/>
      <c r="Y33" s="202"/>
      <c r="Z33" s="202"/>
      <c r="AA33" s="202"/>
      <c r="AB33" s="202"/>
      <c r="AC33" s="202"/>
      <c r="AD33" s="202"/>
      <c r="AE33" s="202"/>
      <c r="AF33" s="202"/>
      <c r="AG33" s="202"/>
      <c r="AH33" s="202"/>
      <c r="AI33" s="202"/>
      <c r="AJ33" s="202"/>
      <c r="AK33" s="202"/>
      <c r="AL33" s="202"/>
      <c r="AM33" s="202"/>
      <c r="AN33" s="202"/>
      <c r="AO33" s="202"/>
      <c r="AP33" s="202"/>
      <c r="AQ33" s="202"/>
      <c r="AR33" s="202"/>
      <c r="AS33" s="202"/>
      <c r="AT33" s="202"/>
      <c r="AU33" s="202"/>
      <c r="AV33" s="202"/>
      <c r="AW33" s="202"/>
      <c r="AX33" s="202"/>
      <c r="AY33" s="202"/>
      <c r="AZ33" s="202"/>
      <c r="BA33" s="202"/>
      <c r="BB33" s="202"/>
      <c r="BC33" s="202"/>
      <c r="BD33" s="202"/>
      <c r="BE33" s="202"/>
      <c r="BF33" s="202"/>
      <c r="BG33" s="202"/>
      <c r="BH33" s="202"/>
      <c r="BI33" s="202"/>
      <c r="BJ33" s="202"/>
      <c r="BK33" s="202"/>
      <c r="BL33" s="202"/>
      <c r="BM33" s="202"/>
      <c r="BN33" s="202"/>
      <c r="BO33" s="202"/>
      <c r="BP33" s="202"/>
      <c r="BQ33" s="202"/>
      <c r="BR33" s="202"/>
      <c r="BS33" s="202"/>
      <c r="BT33" s="202"/>
      <c r="BU33" s="202"/>
    </row>
    <row r="34" spans="1:73" x14ac:dyDescent="0.25">
      <c r="A34" s="227">
        <f t="shared" si="10"/>
        <v>15</v>
      </c>
      <c r="B34" s="543">
        <f t="shared" si="13"/>
        <v>426</v>
      </c>
      <c r="C34" s="229"/>
      <c r="D34" s="229"/>
      <c r="E34" s="229"/>
      <c r="F34" s="229"/>
      <c r="G34" s="229"/>
      <c r="H34" s="230"/>
      <c r="I34" s="231"/>
      <c r="J34" s="231"/>
      <c r="K34" s="210"/>
      <c r="L34" s="202"/>
      <c r="M34" s="202"/>
      <c r="N34" s="202"/>
      <c r="O34" s="202"/>
      <c r="P34" s="202"/>
      <c r="Q34" s="202"/>
      <c r="R34" s="202"/>
      <c r="S34" s="202"/>
      <c r="T34" s="202"/>
      <c r="U34" s="202"/>
      <c r="V34" s="202"/>
      <c r="W34" s="202"/>
      <c r="X34" s="202"/>
      <c r="Y34" s="202"/>
      <c r="Z34" s="202"/>
      <c r="AA34" s="202"/>
      <c r="AB34" s="202"/>
      <c r="AC34" s="202"/>
      <c r="AD34" s="202"/>
      <c r="AE34" s="202"/>
      <c r="AF34" s="202"/>
      <c r="AG34" s="202"/>
      <c r="AH34" s="202"/>
      <c r="AI34" s="202"/>
      <c r="AJ34" s="202"/>
      <c r="AK34" s="202"/>
      <c r="AL34" s="202"/>
      <c r="AM34" s="202"/>
      <c r="AN34" s="202"/>
      <c r="AO34" s="202"/>
      <c r="AP34" s="202"/>
      <c r="AQ34" s="202"/>
      <c r="AR34" s="202"/>
      <c r="AS34" s="202"/>
      <c r="AT34" s="202"/>
      <c r="AU34" s="202"/>
      <c r="AV34" s="202"/>
      <c r="AW34" s="202"/>
      <c r="AX34" s="202"/>
      <c r="AY34" s="202"/>
      <c r="AZ34" s="202"/>
      <c r="BA34" s="202"/>
      <c r="BB34" s="202"/>
      <c r="BC34" s="202"/>
      <c r="BD34" s="202"/>
      <c r="BE34" s="202"/>
      <c r="BF34" s="202"/>
      <c r="BG34" s="202"/>
      <c r="BH34" s="202"/>
      <c r="BI34" s="202"/>
      <c r="BJ34" s="202"/>
      <c r="BK34" s="202"/>
      <c r="BL34" s="202"/>
      <c r="BM34" s="202"/>
      <c r="BN34" s="202"/>
      <c r="BO34" s="202"/>
      <c r="BP34" s="202"/>
      <c r="BQ34" s="202"/>
      <c r="BR34" s="202"/>
      <c r="BS34" s="202"/>
      <c r="BT34" s="202"/>
      <c r="BU34" s="202"/>
    </row>
    <row r="35" spans="1:73" x14ac:dyDescent="0.25">
      <c r="A35" s="227">
        <f t="shared" si="10"/>
        <v>16</v>
      </c>
      <c r="B35" s="543">
        <f t="shared" si="13"/>
        <v>457</v>
      </c>
      <c r="C35" s="229"/>
      <c r="D35" s="229"/>
      <c r="E35" s="229"/>
      <c r="F35" s="229"/>
      <c r="G35" s="229"/>
      <c r="H35" s="230"/>
      <c r="I35" s="231"/>
      <c r="J35" s="231"/>
      <c r="K35" s="210"/>
      <c r="L35" s="202"/>
      <c r="M35" s="202"/>
      <c r="N35" s="202"/>
      <c r="O35" s="202"/>
      <c r="P35" s="202"/>
      <c r="Q35" s="202"/>
      <c r="R35" s="202"/>
      <c r="S35" s="202"/>
      <c r="T35" s="202"/>
      <c r="U35" s="202"/>
      <c r="V35" s="202"/>
      <c r="W35" s="202"/>
      <c r="X35" s="202"/>
      <c r="Y35" s="202"/>
      <c r="Z35" s="202"/>
      <c r="AA35" s="202"/>
      <c r="AB35" s="202"/>
      <c r="AC35" s="202"/>
      <c r="AD35" s="202"/>
      <c r="AE35" s="202"/>
      <c r="AF35" s="202"/>
      <c r="AG35" s="202"/>
      <c r="AH35" s="202"/>
      <c r="AI35" s="202"/>
      <c r="AJ35" s="202"/>
      <c r="AK35" s="202"/>
      <c r="AL35" s="202"/>
      <c r="AM35" s="202"/>
      <c r="AN35" s="202"/>
      <c r="AO35" s="202"/>
      <c r="AP35" s="202"/>
      <c r="AQ35" s="202"/>
      <c r="AR35" s="202"/>
      <c r="AS35" s="202"/>
      <c r="AT35" s="202"/>
      <c r="AU35" s="202"/>
      <c r="AV35" s="202"/>
      <c r="AW35" s="202"/>
      <c r="AX35" s="202"/>
      <c r="AY35" s="202"/>
      <c r="AZ35" s="202"/>
      <c r="BA35" s="202"/>
      <c r="BB35" s="202"/>
      <c r="BC35" s="202"/>
      <c r="BD35" s="202"/>
      <c r="BE35" s="202"/>
      <c r="BF35" s="202"/>
      <c r="BG35" s="202"/>
      <c r="BH35" s="202"/>
      <c r="BI35" s="202"/>
      <c r="BJ35" s="202"/>
      <c r="BK35" s="202"/>
      <c r="BL35" s="202"/>
      <c r="BM35" s="202"/>
      <c r="BN35" s="202"/>
      <c r="BO35" s="202"/>
      <c r="BP35" s="202"/>
      <c r="BQ35" s="202"/>
      <c r="BR35" s="202"/>
      <c r="BS35" s="202"/>
      <c r="BT35" s="202"/>
      <c r="BU35" s="202"/>
    </row>
    <row r="36" spans="1:73" x14ac:dyDescent="0.25">
      <c r="A36" s="227">
        <f t="shared" si="10"/>
        <v>17</v>
      </c>
      <c r="B36" s="543">
        <f t="shared" si="13"/>
        <v>487</v>
      </c>
      <c r="C36" s="229"/>
      <c r="D36" s="229"/>
      <c r="E36" s="229"/>
      <c r="F36" s="229"/>
      <c r="G36" s="229"/>
      <c r="H36" s="230"/>
      <c r="I36" s="231"/>
      <c r="J36" s="231"/>
      <c r="K36" s="210"/>
      <c r="L36" s="202"/>
      <c r="M36" s="202"/>
      <c r="N36" s="202"/>
      <c r="O36" s="202"/>
      <c r="P36" s="202"/>
      <c r="Q36" s="202"/>
      <c r="R36" s="202"/>
      <c r="S36" s="202"/>
      <c r="T36" s="202"/>
      <c r="U36" s="202"/>
      <c r="V36" s="202"/>
      <c r="W36" s="202"/>
      <c r="X36" s="202"/>
      <c r="Y36" s="202"/>
      <c r="Z36" s="202"/>
      <c r="AA36" s="202"/>
      <c r="AB36" s="202"/>
      <c r="AC36" s="202"/>
      <c r="AD36" s="202"/>
      <c r="AE36" s="202"/>
      <c r="AF36" s="202"/>
      <c r="AG36" s="202"/>
      <c r="AH36" s="202"/>
      <c r="AI36" s="202"/>
      <c r="AJ36" s="202"/>
      <c r="AK36" s="202"/>
      <c r="AL36" s="202"/>
      <c r="AM36" s="202"/>
      <c r="AN36" s="202"/>
      <c r="AO36" s="202"/>
      <c r="AP36" s="202"/>
      <c r="AQ36" s="202"/>
      <c r="AR36" s="202"/>
      <c r="AS36" s="202"/>
      <c r="AT36" s="202"/>
      <c r="AU36" s="202"/>
      <c r="AV36" s="202"/>
      <c r="AW36" s="202"/>
      <c r="AX36" s="202"/>
      <c r="AY36" s="202"/>
      <c r="AZ36" s="202"/>
      <c r="BA36" s="202"/>
      <c r="BB36" s="202"/>
      <c r="BC36" s="202"/>
      <c r="BD36" s="202"/>
      <c r="BE36" s="202"/>
      <c r="BF36" s="202"/>
      <c r="BG36" s="202"/>
      <c r="BH36" s="202"/>
      <c r="BI36" s="202"/>
      <c r="BJ36" s="202"/>
      <c r="BK36" s="202"/>
      <c r="BL36" s="202"/>
      <c r="BM36" s="202"/>
      <c r="BN36" s="202"/>
      <c r="BO36" s="202"/>
      <c r="BP36" s="202"/>
      <c r="BQ36" s="202"/>
      <c r="BR36" s="202"/>
      <c r="BS36" s="202"/>
      <c r="BT36" s="202"/>
      <c r="BU36" s="202"/>
    </row>
    <row r="37" spans="1:73" x14ac:dyDescent="0.25">
      <c r="A37" s="227">
        <f t="shared" si="10"/>
        <v>18</v>
      </c>
      <c r="B37" s="543">
        <f t="shared" si="13"/>
        <v>518</v>
      </c>
      <c r="C37" s="229"/>
      <c r="D37" s="229"/>
      <c r="E37" s="229"/>
      <c r="F37" s="229"/>
      <c r="G37" s="229"/>
      <c r="H37" s="230"/>
      <c r="I37" s="231"/>
      <c r="J37" s="231"/>
      <c r="K37" s="210"/>
      <c r="L37" s="202"/>
      <c r="M37" s="202"/>
      <c r="N37" s="202"/>
      <c r="O37" s="202"/>
      <c r="P37" s="202"/>
      <c r="Q37" s="202"/>
      <c r="R37" s="202"/>
      <c r="S37" s="202"/>
      <c r="T37" s="202"/>
      <c r="U37" s="202"/>
      <c r="V37" s="202"/>
      <c r="W37" s="202"/>
      <c r="X37" s="202"/>
      <c r="Y37" s="202"/>
      <c r="Z37" s="202"/>
      <c r="AA37" s="202"/>
      <c r="AB37" s="202"/>
      <c r="AC37" s="202"/>
      <c r="AD37" s="202"/>
      <c r="AE37" s="202"/>
      <c r="AF37" s="202"/>
      <c r="AG37" s="202"/>
      <c r="AH37" s="202"/>
      <c r="AI37" s="202"/>
      <c r="AJ37" s="202"/>
      <c r="AK37" s="202"/>
      <c r="AL37" s="202"/>
      <c r="AM37" s="202"/>
      <c r="AN37" s="202"/>
      <c r="AO37" s="202"/>
      <c r="AP37" s="202"/>
      <c r="AQ37" s="202"/>
      <c r="AR37" s="202"/>
      <c r="AS37" s="202"/>
      <c r="AT37" s="202"/>
      <c r="AU37" s="202"/>
      <c r="AV37" s="202"/>
      <c r="AW37" s="202"/>
      <c r="AX37" s="202"/>
      <c r="AY37" s="202"/>
      <c r="AZ37" s="202"/>
      <c r="BA37" s="202"/>
      <c r="BB37" s="202"/>
      <c r="BC37" s="202"/>
      <c r="BD37" s="202"/>
      <c r="BE37" s="202"/>
      <c r="BF37" s="202"/>
      <c r="BG37" s="202"/>
      <c r="BH37" s="202"/>
      <c r="BI37" s="202"/>
      <c r="BJ37" s="202"/>
      <c r="BK37" s="202"/>
      <c r="BL37" s="202"/>
      <c r="BM37" s="202"/>
      <c r="BN37" s="202"/>
      <c r="BO37" s="202"/>
      <c r="BP37" s="202"/>
      <c r="BQ37" s="202"/>
      <c r="BR37" s="202"/>
      <c r="BS37" s="202"/>
      <c r="BT37" s="202"/>
      <c r="BU37" s="202"/>
    </row>
    <row r="38" spans="1:73" x14ac:dyDescent="0.25">
      <c r="A38" s="227">
        <f t="shared" si="10"/>
        <v>19</v>
      </c>
      <c r="B38" s="543">
        <f t="shared" si="13"/>
        <v>548</v>
      </c>
      <c r="C38" s="229"/>
      <c r="D38" s="229"/>
      <c r="E38" s="229"/>
      <c r="F38" s="229"/>
      <c r="G38" s="229"/>
      <c r="H38" s="230"/>
      <c r="I38" s="231"/>
      <c r="J38" s="231"/>
      <c r="K38" s="210"/>
      <c r="L38" s="202"/>
      <c r="M38" s="202"/>
      <c r="N38" s="202"/>
      <c r="O38" s="202"/>
      <c r="P38" s="202"/>
      <c r="Q38" s="202"/>
      <c r="R38" s="202"/>
      <c r="S38" s="202"/>
      <c r="T38" s="202"/>
      <c r="U38" s="202"/>
      <c r="V38" s="202"/>
      <c r="W38" s="202"/>
      <c r="X38" s="202"/>
      <c r="Y38" s="202"/>
      <c r="Z38" s="202"/>
      <c r="AA38" s="202"/>
      <c r="AB38" s="202"/>
      <c r="AC38" s="202"/>
      <c r="AD38" s="202"/>
      <c r="AE38" s="202"/>
      <c r="AF38" s="202"/>
      <c r="AG38" s="202"/>
      <c r="AH38" s="202"/>
      <c r="AI38" s="202"/>
      <c r="AJ38" s="202"/>
      <c r="AK38" s="202"/>
      <c r="AL38" s="202"/>
      <c r="AM38" s="202"/>
      <c r="AN38" s="202"/>
      <c r="AO38" s="202"/>
      <c r="AP38" s="202"/>
      <c r="AQ38" s="202"/>
      <c r="AR38" s="202"/>
      <c r="AS38" s="202"/>
      <c r="AT38" s="202"/>
      <c r="AU38" s="202"/>
      <c r="AV38" s="202"/>
      <c r="AW38" s="202"/>
      <c r="AX38" s="202"/>
      <c r="AY38" s="202"/>
      <c r="AZ38" s="202"/>
      <c r="BA38" s="202"/>
      <c r="BB38" s="202"/>
      <c r="BC38" s="202"/>
      <c r="BD38" s="202"/>
      <c r="BE38" s="202"/>
      <c r="BF38" s="202"/>
      <c r="BG38" s="202"/>
      <c r="BH38" s="202"/>
      <c r="BI38" s="202"/>
      <c r="BJ38" s="202"/>
      <c r="BK38" s="202"/>
      <c r="BL38" s="202"/>
      <c r="BM38" s="202"/>
      <c r="BN38" s="202"/>
      <c r="BO38" s="202"/>
      <c r="BP38" s="202"/>
      <c r="BQ38" s="202"/>
      <c r="BR38" s="202"/>
      <c r="BS38" s="202"/>
      <c r="BT38" s="202"/>
      <c r="BU38" s="202"/>
    </row>
    <row r="39" spans="1:73" x14ac:dyDescent="0.25">
      <c r="A39" s="227">
        <f t="shared" si="10"/>
        <v>20</v>
      </c>
      <c r="B39" s="543">
        <f t="shared" si="13"/>
        <v>579</v>
      </c>
      <c r="C39" s="229"/>
      <c r="D39" s="229"/>
      <c r="E39" s="229"/>
      <c r="F39" s="229"/>
      <c r="G39" s="229"/>
      <c r="H39" s="230"/>
      <c r="I39" s="231"/>
      <c r="J39" s="231"/>
      <c r="K39" s="210"/>
      <c r="L39" s="202"/>
      <c r="M39" s="202"/>
      <c r="N39" s="202"/>
      <c r="O39" s="202"/>
      <c r="P39" s="202"/>
      <c r="Q39" s="202"/>
      <c r="R39" s="202"/>
      <c r="S39" s="202"/>
      <c r="T39" s="202"/>
      <c r="U39" s="202"/>
      <c r="V39" s="202"/>
      <c r="W39" s="202"/>
      <c r="X39" s="202"/>
      <c r="Y39" s="202"/>
      <c r="Z39" s="202"/>
      <c r="AA39" s="202"/>
      <c r="AB39" s="202"/>
      <c r="AC39" s="202"/>
      <c r="AD39" s="202"/>
      <c r="AE39" s="202"/>
      <c r="AF39" s="202"/>
      <c r="AG39" s="202"/>
      <c r="AH39" s="202"/>
      <c r="AI39" s="202"/>
      <c r="AJ39" s="202"/>
      <c r="AK39" s="202"/>
      <c r="AL39" s="202"/>
      <c r="AM39" s="202"/>
      <c r="AN39" s="202"/>
      <c r="AO39" s="202"/>
      <c r="AP39" s="202"/>
      <c r="AQ39" s="202"/>
      <c r="AR39" s="202"/>
      <c r="AS39" s="202"/>
      <c r="AT39" s="202"/>
      <c r="AU39" s="202"/>
      <c r="AV39" s="202"/>
      <c r="AW39" s="202"/>
      <c r="AX39" s="202"/>
      <c r="AY39" s="202"/>
      <c r="AZ39" s="202"/>
      <c r="BA39" s="202"/>
      <c r="BB39" s="202"/>
      <c r="BC39" s="202"/>
      <c r="BD39" s="202"/>
      <c r="BE39" s="202"/>
      <c r="BF39" s="202"/>
      <c r="BG39" s="202"/>
      <c r="BH39" s="202"/>
      <c r="BI39" s="202"/>
      <c r="BJ39" s="202"/>
      <c r="BK39" s="202"/>
      <c r="BL39" s="202"/>
      <c r="BM39" s="202"/>
      <c r="BN39" s="202"/>
      <c r="BO39" s="202"/>
      <c r="BP39" s="202"/>
      <c r="BQ39" s="202"/>
      <c r="BR39" s="202"/>
      <c r="BS39" s="202"/>
      <c r="BT39" s="202"/>
      <c r="BU39" s="202"/>
    </row>
    <row r="40" spans="1:73" x14ac:dyDescent="0.25">
      <c r="A40" s="227">
        <f t="shared" si="10"/>
        <v>21</v>
      </c>
      <c r="B40" s="543">
        <f t="shared" si="13"/>
        <v>610</v>
      </c>
      <c r="C40" s="229"/>
      <c r="D40" s="229"/>
      <c r="E40" s="229"/>
      <c r="F40" s="229"/>
      <c r="G40" s="229"/>
      <c r="H40" s="230"/>
      <c r="I40" s="231"/>
      <c r="J40" s="231"/>
      <c r="K40" s="210"/>
      <c r="L40" s="202"/>
      <c r="M40" s="202"/>
      <c r="N40" s="202"/>
      <c r="O40" s="202"/>
      <c r="P40" s="202"/>
      <c r="Q40" s="202"/>
      <c r="R40" s="202"/>
      <c r="S40" s="202"/>
      <c r="T40" s="202"/>
      <c r="U40" s="202"/>
      <c r="V40" s="202"/>
      <c r="W40" s="202"/>
      <c r="X40" s="202"/>
      <c r="Y40" s="202"/>
      <c r="Z40" s="202"/>
      <c r="AA40" s="202"/>
      <c r="AB40" s="202"/>
      <c r="AC40" s="202"/>
      <c r="AD40" s="202"/>
      <c r="AE40" s="202"/>
      <c r="AF40" s="202"/>
      <c r="AG40" s="202"/>
      <c r="AH40" s="202"/>
      <c r="AI40" s="202"/>
      <c r="AJ40" s="202"/>
      <c r="AK40" s="202"/>
      <c r="AL40" s="202"/>
      <c r="AM40" s="202"/>
      <c r="AN40" s="202"/>
      <c r="AO40" s="202"/>
      <c r="AP40" s="202"/>
      <c r="AQ40" s="202"/>
      <c r="AR40" s="202"/>
      <c r="AS40" s="202"/>
      <c r="AT40" s="202"/>
      <c r="AU40" s="202"/>
      <c r="AV40" s="202"/>
      <c r="AW40" s="202"/>
      <c r="AX40" s="202"/>
      <c r="AY40" s="202"/>
      <c r="AZ40" s="202"/>
      <c r="BA40" s="202"/>
      <c r="BB40" s="202"/>
      <c r="BC40" s="202"/>
      <c r="BD40" s="202"/>
      <c r="BE40" s="202"/>
      <c r="BF40" s="202"/>
      <c r="BG40" s="202"/>
      <c r="BH40" s="202"/>
      <c r="BI40" s="202"/>
      <c r="BJ40" s="202"/>
      <c r="BK40" s="202"/>
      <c r="BL40" s="202"/>
      <c r="BM40" s="202"/>
      <c r="BN40" s="202"/>
      <c r="BO40" s="202"/>
      <c r="BP40" s="202"/>
      <c r="BQ40" s="202"/>
      <c r="BR40" s="202"/>
      <c r="BS40" s="202"/>
      <c r="BT40" s="202"/>
      <c r="BU40" s="202"/>
    </row>
    <row r="41" spans="1:73" x14ac:dyDescent="0.25">
      <c r="A41" s="227">
        <f t="shared" si="10"/>
        <v>22</v>
      </c>
      <c r="B41" s="543">
        <f t="shared" si="13"/>
        <v>640</v>
      </c>
      <c r="C41" s="229"/>
      <c r="D41" s="229"/>
      <c r="E41" s="229"/>
      <c r="F41" s="229"/>
      <c r="G41" s="229"/>
      <c r="H41" s="230"/>
      <c r="I41" s="231"/>
      <c r="J41" s="231"/>
      <c r="K41" s="210"/>
      <c r="L41" s="202"/>
      <c r="M41" s="202"/>
      <c r="N41" s="202"/>
      <c r="O41" s="202"/>
      <c r="P41" s="202"/>
      <c r="Q41" s="202"/>
      <c r="R41" s="202"/>
      <c r="S41" s="202"/>
      <c r="T41" s="202"/>
      <c r="U41" s="202"/>
      <c r="V41" s="202"/>
      <c r="W41" s="202"/>
      <c r="X41" s="202"/>
      <c r="Y41" s="202"/>
      <c r="Z41" s="202"/>
      <c r="AA41" s="202"/>
      <c r="AB41" s="202"/>
      <c r="AC41" s="202"/>
      <c r="AD41" s="202"/>
      <c r="AE41" s="202"/>
      <c r="AF41" s="202"/>
      <c r="AG41" s="202"/>
      <c r="AH41" s="202"/>
      <c r="AI41" s="202"/>
      <c r="AJ41" s="202"/>
      <c r="AK41" s="202"/>
      <c r="AL41" s="202"/>
      <c r="AM41" s="202"/>
      <c r="AN41" s="202"/>
      <c r="AO41" s="202"/>
      <c r="AP41" s="202"/>
      <c r="AQ41" s="202"/>
      <c r="AR41" s="202"/>
      <c r="AS41" s="202"/>
      <c r="AT41" s="202"/>
      <c r="AU41" s="202"/>
      <c r="AV41" s="202"/>
      <c r="AW41" s="202"/>
      <c r="AX41" s="202"/>
      <c r="AY41" s="202"/>
      <c r="AZ41" s="202"/>
      <c r="BA41" s="202"/>
      <c r="BB41" s="202"/>
      <c r="BC41" s="202"/>
      <c r="BD41" s="202"/>
      <c r="BE41" s="202"/>
      <c r="BF41" s="202"/>
      <c r="BG41" s="202"/>
      <c r="BH41" s="202"/>
      <c r="BI41" s="202"/>
      <c r="BJ41" s="202"/>
      <c r="BK41" s="202"/>
      <c r="BL41" s="202"/>
      <c r="BM41" s="202"/>
      <c r="BN41" s="202"/>
      <c r="BO41" s="202"/>
      <c r="BP41" s="202"/>
      <c r="BQ41" s="202"/>
      <c r="BR41" s="202"/>
      <c r="BS41" s="202"/>
      <c r="BT41" s="202"/>
      <c r="BU41" s="202"/>
    </row>
    <row r="42" spans="1:73" x14ac:dyDescent="0.25">
      <c r="A42" s="227">
        <f t="shared" si="10"/>
        <v>23</v>
      </c>
      <c r="B42" s="543">
        <f t="shared" si="13"/>
        <v>671</v>
      </c>
      <c r="C42" s="229"/>
      <c r="D42" s="229"/>
      <c r="E42" s="229"/>
      <c r="F42" s="229"/>
      <c r="G42" s="229"/>
      <c r="H42" s="230"/>
      <c r="I42" s="231"/>
      <c r="J42" s="231"/>
      <c r="K42" s="210"/>
      <c r="L42" s="202"/>
      <c r="M42" s="202"/>
      <c r="N42" s="202"/>
      <c r="O42" s="202"/>
      <c r="P42" s="202"/>
      <c r="Q42" s="202"/>
      <c r="R42" s="202"/>
      <c r="S42" s="202"/>
      <c r="T42" s="202"/>
      <c r="U42" s="202"/>
      <c r="V42" s="202"/>
      <c r="W42" s="202"/>
      <c r="X42" s="202"/>
      <c r="Y42" s="202"/>
      <c r="Z42" s="202"/>
      <c r="AA42" s="202"/>
      <c r="AB42" s="202"/>
      <c r="AC42" s="202"/>
      <c r="AD42" s="202"/>
      <c r="AE42" s="202"/>
      <c r="AF42" s="202"/>
      <c r="AG42" s="202"/>
      <c r="AH42" s="202"/>
      <c r="AI42" s="202"/>
      <c r="AJ42" s="202"/>
      <c r="AK42" s="202"/>
      <c r="AL42" s="202"/>
      <c r="AM42" s="202"/>
      <c r="AN42" s="202"/>
      <c r="AO42" s="202"/>
      <c r="AP42" s="202"/>
      <c r="AQ42" s="202"/>
      <c r="AR42" s="202"/>
      <c r="AS42" s="202"/>
      <c r="AT42" s="202"/>
      <c r="AU42" s="202"/>
      <c r="AV42" s="202"/>
      <c r="AW42" s="202"/>
      <c r="AX42" s="202"/>
      <c r="AY42" s="202"/>
      <c r="AZ42" s="202"/>
      <c r="BA42" s="202"/>
      <c r="BB42" s="202"/>
      <c r="BC42" s="202"/>
      <c r="BD42" s="202"/>
      <c r="BE42" s="202"/>
      <c r="BF42" s="202"/>
      <c r="BG42" s="202"/>
      <c r="BH42" s="202"/>
      <c r="BI42" s="202"/>
      <c r="BJ42" s="202"/>
      <c r="BK42" s="202"/>
      <c r="BL42" s="202"/>
      <c r="BM42" s="202"/>
      <c r="BN42" s="202"/>
      <c r="BO42" s="202"/>
      <c r="BP42" s="202"/>
      <c r="BQ42" s="202"/>
      <c r="BR42" s="202"/>
      <c r="BS42" s="202"/>
      <c r="BT42" s="202"/>
      <c r="BU42" s="202"/>
    </row>
    <row r="43" spans="1:73" x14ac:dyDescent="0.25">
      <c r="A43" s="227">
        <f t="shared" si="10"/>
        <v>24</v>
      </c>
      <c r="B43" s="543">
        <f t="shared" si="13"/>
        <v>701</v>
      </c>
      <c r="C43" s="229"/>
      <c r="D43" s="229"/>
      <c r="E43" s="229"/>
      <c r="F43" s="229"/>
      <c r="G43" s="229"/>
      <c r="H43" s="230"/>
      <c r="I43" s="231"/>
      <c r="J43" s="231"/>
      <c r="K43" s="210"/>
      <c r="L43" s="202"/>
      <c r="M43" s="202"/>
      <c r="N43" s="202"/>
      <c r="O43" s="202"/>
      <c r="P43" s="202"/>
      <c r="Q43" s="202"/>
      <c r="R43" s="202"/>
      <c r="S43" s="202"/>
      <c r="T43" s="202"/>
      <c r="U43" s="202"/>
      <c r="V43" s="202"/>
      <c r="W43" s="202"/>
      <c r="X43" s="202"/>
      <c r="Y43" s="202"/>
      <c r="Z43" s="202"/>
      <c r="AA43" s="202"/>
      <c r="AB43" s="202"/>
      <c r="AC43" s="202"/>
      <c r="AD43" s="202"/>
      <c r="AE43" s="202"/>
      <c r="AF43" s="202"/>
      <c r="AG43" s="202"/>
      <c r="AH43" s="202"/>
      <c r="AI43" s="202"/>
      <c r="AJ43" s="202"/>
      <c r="AK43" s="202"/>
      <c r="AL43" s="202"/>
      <c r="AM43" s="202"/>
      <c r="AN43" s="202"/>
      <c r="AO43" s="202"/>
      <c r="AP43" s="202"/>
      <c r="AQ43" s="202"/>
      <c r="AR43" s="202"/>
      <c r="AS43" s="202"/>
      <c r="AT43" s="202"/>
      <c r="AU43" s="202"/>
      <c r="AV43" s="202"/>
      <c r="AW43" s="202"/>
      <c r="AX43" s="202"/>
      <c r="AY43" s="202"/>
      <c r="AZ43" s="202"/>
      <c r="BA43" s="202"/>
      <c r="BB43" s="202"/>
      <c r="BC43" s="202"/>
      <c r="BD43" s="202"/>
      <c r="BE43" s="202"/>
      <c r="BF43" s="202"/>
      <c r="BG43" s="202"/>
      <c r="BH43" s="202"/>
      <c r="BI43" s="202"/>
      <c r="BJ43" s="202"/>
      <c r="BK43" s="202"/>
      <c r="BL43" s="202"/>
      <c r="BM43" s="202"/>
      <c r="BN43" s="202"/>
      <c r="BO43" s="202"/>
      <c r="BP43" s="202"/>
      <c r="BQ43" s="202"/>
      <c r="BR43" s="202"/>
      <c r="BS43" s="202"/>
      <c r="BT43" s="202"/>
      <c r="BU43" s="202"/>
    </row>
    <row r="44" spans="1:73" x14ac:dyDescent="0.25">
      <c r="A44" s="227">
        <f t="shared" si="10"/>
        <v>25</v>
      </c>
      <c r="B44" s="543">
        <f t="shared" si="13"/>
        <v>732</v>
      </c>
      <c r="C44" s="229"/>
      <c r="D44" s="229"/>
      <c r="E44" s="229"/>
      <c r="F44" s="229"/>
      <c r="G44" s="229"/>
      <c r="H44" s="230"/>
      <c r="I44" s="231"/>
      <c r="J44" s="231"/>
      <c r="K44" s="210"/>
      <c r="L44" s="202"/>
      <c r="M44" s="202"/>
      <c r="N44" s="202"/>
      <c r="O44" s="202"/>
      <c r="P44" s="202"/>
      <c r="Q44" s="202"/>
      <c r="R44" s="202"/>
      <c r="S44" s="202"/>
      <c r="T44" s="202"/>
      <c r="U44" s="202"/>
      <c r="V44" s="202"/>
      <c r="W44" s="202"/>
      <c r="X44" s="202"/>
      <c r="Y44" s="202"/>
      <c r="Z44" s="202"/>
      <c r="AA44" s="202"/>
      <c r="AB44" s="202"/>
      <c r="AC44" s="202"/>
      <c r="AD44" s="202"/>
      <c r="AE44" s="202"/>
      <c r="AF44" s="202"/>
      <c r="AG44" s="202"/>
      <c r="AH44" s="202"/>
      <c r="AI44" s="202"/>
      <c r="AJ44" s="202"/>
      <c r="AK44" s="202"/>
      <c r="AL44" s="202"/>
      <c r="AM44" s="202"/>
      <c r="AN44" s="202"/>
      <c r="AO44" s="202"/>
      <c r="AP44" s="202"/>
      <c r="AQ44" s="202"/>
      <c r="AR44" s="202"/>
      <c r="AS44" s="202"/>
      <c r="AT44" s="202"/>
      <c r="AU44" s="202"/>
      <c r="AV44" s="202"/>
      <c r="AW44" s="202"/>
      <c r="AX44" s="202"/>
      <c r="AY44" s="202"/>
      <c r="AZ44" s="202"/>
      <c r="BA44" s="202"/>
      <c r="BB44" s="202"/>
      <c r="BC44" s="202"/>
      <c r="BD44" s="202"/>
      <c r="BE44" s="202"/>
      <c r="BF44" s="202"/>
      <c r="BG44" s="202"/>
      <c r="BH44" s="202"/>
      <c r="BI44" s="202"/>
      <c r="BJ44" s="202"/>
      <c r="BK44" s="202"/>
      <c r="BL44" s="202"/>
      <c r="BM44" s="202"/>
      <c r="BN44" s="202"/>
      <c r="BO44" s="202"/>
      <c r="BP44" s="202"/>
      <c r="BQ44" s="202"/>
      <c r="BR44" s="202"/>
      <c r="BS44" s="202"/>
      <c r="BT44" s="202"/>
      <c r="BU44" s="202"/>
    </row>
    <row r="45" spans="1:73" x14ac:dyDescent="0.25">
      <c r="A45" s="227">
        <f t="shared" si="10"/>
        <v>26</v>
      </c>
      <c r="B45" s="543">
        <f t="shared" si="13"/>
        <v>763</v>
      </c>
      <c r="C45" s="229"/>
      <c r="D45" s="229"/>
      <c r="E45" s="229"/>
      <c r="F45" s="229"/>
      <c r="G45" s="229"/>
      <c r="H45" s="230"/>
      <c r="I45" s="231"/>
      <c r="J45" s="231"/>
      <c r="K45" s="210"/>
      <c r="L45" s="202"/>
      <c r="M45" s="202"/>
      <c r="N45" s="202"/>
      <c r="O45" s="202"/>
      <c r="P45" s="202"/>
      <c r="Q45" s="202"/>
      <c r="R45" s="202"/>
      <c r="S45" s="202"/>
      <c r="T45" s="202"/>
      <c r="U45" s="202"/>
      <c r="V45" s="202"/>
      <c r="W45" s="202"/>
      <c r="X45" s="202"/>
      <c r="Y45" s="202"/>
      <c r="Z45" s="202"/>
      <c r="AA45" s="202"/>
      <c r="AB45" s="202"/>
      <c r="AC45" s="202"/>
      <c r="AD45" s="202"/>
      <c r="AE45" s="202"/>
      <c r="AF45" s="202"/>
      <c r="AG45" s="202"/>
      <c r="AH45" s="202"/>
      <c r="AI45" s="202"/>
      <c r="AJ45" s="202"/>
      <c r="AK45" s="202"/>
      <c r="AL45" s="202"/>
      <c r="AM45" s="202"/>
      <c r="AN45" s="202"/>
      <c r="AO45" s="202"/>
      <c r="AP45" s="202"/>
      <c r="AQ45" s="202"/>
      <c r="AR45" s="202"/>
      <c r="AS45" s="202"/>
      <c r="AT45" s="202"/>
      <c r="AU45" s="202"/>
      <c r="AV45" s="202"/>
      <c r="AW45" s="202"/>
      <c r="AX45" s="202"/>
      <c r="AY45" s="202"/>
      <c r="AZ45" s="202"/>
      <c r="BA45" s="202"/>
      <c r="BB45" s="202"/>
      <c r="BC45" s="202"/>
      <c r="BD45" s="202"/>
      <c r="BE45" s="202"/>
      <c r="BF45" s="202"/>
      <c r="BG45" s="202"/>
      <c r="BH45" s="202"/>
      <c r="BI45" s="202"/>
      <c r="BJ45" s="202"/>
      <c r="BK45" s="202"/>
      <c r="BL45" s="202"/>
      <c r="BM45" s="202"/>
      <c r="BN45" s="202"/>
      <c r="BO45" s="202"/>
      <c r="BP45" s="202"/>
      <c r="BQ45" s="202"/>
      <c r="BR45" s="202"/>
      <c r="BS45" s="202"/>
      <c r="BT45" s="202"/>
      <c r="BU45" s="202"/>
    </row>
    <row r="46" spans="1:73" x14ac:dyDescent="0.25">
      <c r="A46" s="227">
        <f t="shared" si="10"/>
        <v>27</v>
      </c>
      <c r="B46" s="543">
        <f t="shared" si="13"/>
        <v>791</v>
      </c>
      <c r="C46" s="229"/>
      <c r="D46" s="229"/>
      <c r="E46" s="229"/>
      <c r="F46" s="229"/>
      <c r="G46" s="229"/>
      <c r="H46" s="230"/>
      <c r="I46" s="231"/>
      <c r="J46" s="231"/>
      <c r="K46" s="210"/>
      <c r="L46" s="202"/>
      <c r="M46" s="202"/>
      <c r="N46" s="202"/>
      <c r="O46" s="202"/>
      <c r="P46" s="202"/>
      <c r="Q46" s="202"/>
      <c r="R46" s="202"/>
      <c r="S46" s="202"/>
      <c r="T46" s="202"/>
      <c r="U46" s="202"/>
      <c r="V46" s="202"/>
      <c r="W46" s="202"/>
      <c r="X46" s="202"/>
      <c r="Y46" s="202"/>
      <c r="Z46" s="202"/>
      <c r="AA46" s="202"/>
      <c r="AB46" s="202"/>
      <c r="AC46" s="202"/>
      <c r="AD46" s="202"/>
      <c r="AE46" s="202"/>
      <c r="AF46" s="202"/>
      <c r="AG46" s="202"/>
      <c r="AH46" s="202"/>
      <c r="AI46" s="202"/>
      <c r="AJ46" s="202"/>
      <c r="AK46" s="202"/>
      <c r="AL46" s="202"/>
      <c r="AM46" s="202"/>
      <c r="AN46" s="202"/>
      <c r="AO46" s="202"/>
      <c r="AP46" s="202"/>
      <c r="AQ46" s="202"/>
      <c r="AR46" s="202"/>
      <c r="AS46" s="202"/>
      <c r="AT46" s="202"/>
      <c r="AU46" s="202"/>
      <c r="AV46" s="202"/>
      <c r="AW46" s="202"/>
      <c r="AX46" s="202"/>
      <c r="AY46" s="202"/>
      <c r="AZ46" s="202"/>
      <c r="BA46" s="202"/>
      <c r="BB46" s="202"/>
      <c r="BC46" s="202"/>
      <c r="BD46" s="202"/>
      <c r="BE46" s="202"/>
      <c r="BF46" s="202"/>
      <c r="BG46" s="202"/>
      <c r="BH46" s="202"/>
      <c r="BI46" s="202"/>
      <c r="BJ46" s="202"/>
      <c r="BK46" s="202"/>
      <c r="BL46" s="202"/>
      <c r="BM46" s="202"/>
      <c r="BN46" s="202"/>
      <c r="BO46" s="202"/>
      <c r="BP46" s="202"/>
      <c r="BQ46" s="202"/>
      <c r="BR46" s="202"/>
      <c r="BS46" s="202"/>
      <c r="BT46" s="202"/>
      <c r="BU46" s="202"/>
    </row>
    <row r="47" spans="1:73" x14ac:dyDescent="0.25">
      <c r="A47" s="227">
        <f t="shared" si="10"/>
        <v>28</v>
      </c>
      <c r="B47" s="543">
        <f t="shared" si="13"/>
        <v>822</v>
      </c>
      <c r="C47" s="229"/>
      <c r="D47" s="229"/>
      <c r="E47" s="229"/>
      <c r="F47" s="229"/>
      <c r="G47" s="229"/>
      <c r="H47" s="230"/>
      <c r="I47" s="231"/>
      <c r="J47" s="231"/>
      <c r="K47" s="210"/>
      <c r="L47" s="202"/>
      <c r="M47" s="202"/>
      <c r="N47" s="202"/>
      <c r="O47" s="202"/>
      <c r="P47" s="202"/>
      <c r="Q47" s="202"/>
      <c r="R47" s="202"/>
      <c r="S47" s="202"/>
      <c r="T47" s="202"/>
      <c r="U47" s="202"/>
      <c r="V47" s="202"/>
      <c r="W47" s="202"/>
      <c r="X47" s="202"/>
      <c r="Y47" s="202"/>
      <c r="Z47" s="202"/>
      <c r="AA47" s="202"/>
      <c r="AB47" s="202"/>
      <c r="AC47" s="202"/>
      <c r="AD47" s="202"/>
      <c r="AE47" s="202"/>
      <c r="AF47" s="202"/>
      <c r="AG47" s="202"/>
      <c r="AH47" s="202"/>
      <c r="AI47" s="202"/>
      <c r="AJ47" s="202"/>
      <c r="AK47" s="202"/>
      <c r="AL47" s="202"/>
      <c r="AM47" s="202"/>
      <c r="AN47" s="202"/>
      <c r="AO47" s="202"/>
      <c r="AP47" s="202"/>
      <c r="AQ47" s="202"/>
      <c r="AR47" s="202"/>
      <c r="AS47" s="202"/>
      <c r="AT47" s="202"/>
      <c r="AU47" s="202"/>
      <c r="AV47" s="202"/>
      <c r="AW47" s="202"/>
      <c r="AX47" s="202"/>
      <c r="AY47" s="202"/>
      <c r="AZ47" s="202"/>
      <c r="BA47" s="202"/>
      <c r="BB47" s="202"/>
      <c r="BC47" s="202"/>
      <c r="BD47" s="202"/>
      <c r="BE47" s="202"/>
      <c r="BF47" s="202"/>
      <c r="BG47" s="202"/>
      <c r="BH47" s="202"/>
      <c r="BI47" s="202"/>
      <c r="BJ47" s="202"/>
      <c r="BK47" s="202"/>
      <c r="BL47" s="202"/>
      <c r="BM47" s="202"/>
      <c r="BN47" s="202"/>
      <c r="BO47" s="202"/>
      <c r="BP47" s="202"/>
      <c r="BQ47" s="202"/>
      <c r="BR47" s="202"/>
      <c r="BS47" s="202"/>
      <c r="BT47" s="202"/>
      <c r="BU47" s="202"/>
    </row>
    <row r="48" spans="1:73" x14ac:dyDescent="0.25">
      <c r="A48" s="227">
        <f t="shared" si="10"/>
        <v>29</v>
      </c>
      <c r="B48" s="543">
        <f t="shared" si="13"/>
        <v>852</v>
      </c>
      <c r="C48" s="229"/>
      <c r="D48" s="229"/>
      <c r="E48" s="229"/>
      <c r="F48" s="229"/>
      <c r="G48" s="229"/>
      <c r="H48" s="230"/>
      <c r="I48" s="231"/>
      <c r="J48" s="231"/>
      <c r="K48" s="210"/>
      <c r="L48" s="202"/>
      <c r="M48" s="202"/>
      <c r="N48" s="202"/>
      <c r="O48" s="202"/>
      <c r="P48" s="202"/>
      <c r="Q48" s="202"/>
      <c r="R48" s="202"/>
      <c r="S48" s="202"/>
      <c r="T48" s="202"/>
      <c r="U48" s="202"/>
      <c r="V48" s="202"/>
      <c r="W48" s="202"/>
      <c r="X48" s="202"/>
      <c r="Y48" s="202"/>
      <c r="Z48" s="202"/>
      <c r="AA48" s="202"/>
      <c r="AB48" s="202"/>
      <c r="AC48" s="202"/>
      <c r="AD48" s="202"/>
      <c r="AE48" s="202"/>
      <c r="AF48" s="202"/>
      <c r="AG48" s="202"/>
      <c r="AH48" s="202"/>
      <c r="AI48" s="202"/>
      <c r="AJ48" s="202"/>
      <c r="AK48" s="202"/>
      <c r="AL48" s="202"/>
      <c r="AM48" s="202"/>
      <c r="AN48" s="202"/>
      <c r="AO48" s="202"/>
      <c r="AP48" s="202"/>
      <c r="AQ48" s="202"/>
      <c r="AR48" s="202"/>
      <c r="AS48" s="202"/>
      <c r="AT48" s="202"/>
      <c r="AU48" s="202"/>
      <c r="AV48" s="202"/>
      <c r="AW48" s="202"/>
      <c r="AX48" s="202"/>
      <c r="AY48" s="202"/>
      <c r="AZ48" s="202"/>
      <c r="BA48" s="202"/>
      <c r="BB48" s="202"/>
      <c r="BC48" s="202"/>
      <c r="BD48" s="202"/>
      <c r="BE48" s="202"/>
      <c r="BF48" s="202"/>
      <c r="BG48" s="202"/>
      <c r="BH48" s="202"/>
      <c r="BI48" s="202"/>
      <c r="BJ48" s="202"/>
      <c r="BK48" s="202"/>
      <c r="BL48" s="202"/>
      <c r="BM48" s="202"/>
      <c r="BN48" s="202"/>
      <c r="BO48" s="202"/>
      <c r="BP48" s="202"/>
      <c r="BQ48" s="202"/>
      <c r="BR48" s="202"/>
      <c r="BS48" s="202"/>
      <c r="BT48" s="202"/>
      <c r="BU48" s="202"/>
    </row>
    <row r="49" spans="1:73" x14ac:dyDescent="0.25">
      <c r="A49" s="227">
        <f t="shared" si="10"/>
        <v>30</v>
      </c>
      <c r="B49" s="543">
        <f t="shared" si="13"/>
        <v>883</v>
      </c>
      <c r="C49" s="229"/>
      <c r="D49" s="229"/>
      <c r="E49" s="229"/>
      <c r="F49" s="229"/>
      <c r="G49" s="229"/>
      <c r="H49" s="230"/>
      <c r="I49" s="231"/>
      <c r="J49" s="231"/>
      <c r="K49" s="210"/>
      <c r="L49" s="202"/>
      <c r="M49" s="202"/>
      <c r="N49" s="202"/>
      <c r="O49" s="202"/>
      <c r="P49" s="202"/>
      <c r="Q49" s="202"/>
      <c r="R49" s="202"/>
      <c r="S49" s="202"/>
      <c r="T49" s="202"/>
      <c r="U49" s="202"/>
      <c r="V49" s="202"/>
      <c r="W49" s="202"/>
      <c r="X49" s="202"/>
      <c r="Y49" s="202"/>
      <c r="Z49" s="202" t="s">
        <v>324</v>
      </c>
      <c r="AA49" s="202"/>
      <c r="AB49" s="202"/>
      <c r="AC49" s="202"/>
      <c r="AD49" s="202"/>
      <c r="AE49" s="202"/>
      <c r="AF49" s="202"/>
      <c r="AG49" s="202"/>
      <c r="AH49" s="202"/>
      <c r="AI49" s="202"/>
      <c r="AJ49" s="202"/>
      <c r="AK49" s="202"/>
      <c r="AL49" s="202"/>
      <c r="AM49" s="202"/>
      <c r="AN49" s="202"/>
      <c r="AO49" s="202"/>
      <c r="AP49" s="202"/>
      <c r="AQ49" s="202"/>
      <c r="AR49" s="202"/>
      <c r="AS49" s="202"/>
      <c r="AT49" s="202"/>
      <c r="AU49" s="202"/>
      <c r="AV49" s="202"/>
      <c r="AW49" s="202"/>
      <c r="AX49" s="202"/>
      <c r="AY49" s="202"/>
      <c r="AZ49" s="202"/>
      <c r="BA49" s="202"/>
      <c r="BB49" s="202"/>
      <c r="BC49" s="202"/>
      <c r="BD49" s="202"/>
      <c r="BE49" s="202"/>
      <c r="BF49" s="202"/>
      <c r="BG49" s="202"/>
      <c r="BH49" s="202"/>
      <c r="BI49" s="202"/>
      <c r="BJ49" s="202"/>
      <c r="BK49" s="202"/>
      <c r="BL49" s="202"/>
      <c r="BM49" s="202"/>
      <c r="BN49" s="202"/>
      <c r="BO49" s="202"/>
      <c r="BP49" s="202"/>
      <c r="BQ49" s="202"/>
      <c r="BR49" s="202"/>
      <c r="BS49" s="202"/>
      <c r="BT49" s="202"/>
      <c r="BU49" s="202"/>
    </row>
    <row r="50" spans="1:73" x14ac:dyDescent="0.25">
      <c r="A50" s="227">
        <f t="shared" si="10"/>
        <v>31</v>
      </c>
      <c r="B50" s="543">
        <f t="shared" si="13"/>
        <v>913</v>
      </c>
      <c r="C50" s="229"/>
      <c r="D50" s="229"/>
      <c r="E50" s="229"/>
      <c r="F50" s="229"/>
      <c r="G50" s="229"/>
      <c r="H50" s="230"/>
      <c r="I50" s="231"/>
      <c r="J50" s="231"/>
      <c r="K50" s="210"/>
      <c r="L50" s="202"/>
      <c r="M50" s="202"/>
      <c r="N50" s="202"/>
      <c r="O50" s="202"/>
      <c r="P50" s="202"/>
      <c r="Q50" s="202"/>
      <c r="R50" s="202"/>
      <c r="S50" s="202"/>
      <c r="T50" s="202"/>
      <c r="U50" s="202"/>
      <c r="V50" s="202"/>
      <c r="W50" s="202"/>
      <c r="X50" s="202"/>
      <c r="Y50" s="202"/>
      <c r="Z50" s="202"/>
      <c r="AA50" s="202"/>
      <c r="AB50" s="202"/>
      <c r="AC50" s="202"/>
      <c r="AD50" s="202"/>
      <c r="AE50" s="202"/>
      <c r="AF50" s="202"/>
      <c r="AG50" s="202"/>
      <c r="AH50" s="202"/>
      <c r="AI50" s="202"/>
      <c r="AJ50" s="202"/>
      <c r="AK50" s="202"/>
      <c r="AL50" s="202"/>
      <c r="AM50" s="202"/>
      <c r="AN50" s="202"/>
      <c r="AO50" s="202"/>
      <c r="AP50" s="202"/>
      <c r="AQ50" s="202"/>
      <c r="AR50" s="202"/>
      <c r="AS50" s="202"/>
      <c r="AT50" s="202"/>
      <c r="AU50" s="202"/>
      <c r="AV50" s="202"/>
      <c r="AW50" s="202"/>
      <c r="AX50" s="202"/>
      <c r="AY50" s="202"/>
      <c r="AZ50" s="202"/>
      <c r="BA50" s="202"/>
      <c r="BB50" s="202"/>
      <c r="BC50" s="202"/>
      <c r="BD50" s="202"/>
      <c r="BE50" s="202"/>
      <c r="BF50" s="202"/>
      <c r="BG50" s="202"/>
      <c r="BH50" s="202"/>
      <c r="BI50" s="202"/>
      <c r="BJ50" s="202"/>
      <c r="BK50" s="202"/>
      <c r="BL50" s="202"/>
      <c r="BM50" s="202"/>
      <c r="BN50" s="202"/>
      <c r="BO50" s="202"/>
      <c r="BP50" s="202"/>
      <c r="BQ50" s="202"/>
      <c r="BR50" s="202"/>
      <c r="BS50" s="202"/>
      <c r="BT50" s="202"/>
      <c r="BU50" s="202"/>
    </row>
    <row r="51" spans="1:73" x14ac:dyDescent="0.25">
      <c r="A51" s="227">
        <f t="shared" si="10"/>
        <v>32</v>
      </c>
      <c r="B51" s="543">
        <f t="shared" si="13"/>
        <v>944</v>
      </c>
      <c r="C51" s="229"/>
      <c r="D51" s="229"/>
      <c r="E51" s="229"/>
      <c r="F51" s="229"/>
      <c r="G51" s="229"/>
      <c r="H51" s="230"/>
      <c r="I51" s="231"/>
      <c r="J51" s="231"/>
      <c r="K51" s="210"/>
      <c r="N51" s="215"/>
      <c r="O51" s="215"/>
      <c r="P51" s="215"/>
      <c r="Q51" s="215"/>
      <c r="R51" s="215"/>
      <c r="S51" s="215"/>
      <c r="T51" s="215"/>
      <c r="U51" s="215"/>
      <c r="V51" s="215"/>
      <c r="W51" s="215"/>
      <c r="X51" s="215"/>
      <c r="Y51" s="215"/>
      <c r="Z51" s="215"/>
      <c r="AA51" s="215"/>
      <c r="AB51" s="215"/>
      <c r="AC51" s="215"/>
      <c r="AD51" s="215"/>
      <c r="AE51" s="215"/>
      <c r="AF51" s="215"/>
      <c r="AG51" s="215"/>
      <c r="AH51" s="215"/>
      <c r="AI51" s="215"/>
      <c r="AJ51" s="215"/>
      <c r="AK51" s="215"/>
      <c r="AL51" s="215"/>
      <c r="AM51" s="215"/>
      <c r="AN51" s="215"/>
      <c r="AO51" s="215"/>
      <c r="AP51" s="215"/>
      <c r="AQ51" s="215"/>
      <c r="AR51" s="215"/>
      <c r="AS51" s="215"/>
      <c r="AT51" s="215"/>
      <c r="AU51" s="215"/>
      <c r="AV51" s="215"/>
      <c r="AW51" s="215"/>
      <c r="AX51" s="215"/>
      <c r="AY51" s="215"/>
      <c r="AZ51" s="215"/>
      <c r="BA51" s="215"/>
      <c r="BB51" s="215"/>
      <c r="BC51" s="215"/>
      <c r="BD51" s="215"/>
      <c r="BE51" s="215"/>
      <c r="BF51" s="215"/>
      <c r="BG51" s="215"/>
      <c r="BH51" s="215"/>
      <c r="BI51" s="215"/>
      <c r="BJ51" s="215"/>
      <c r="BK51" s="215"/>
      <c r="BL51" s="215"/>
      <c r="BM51" s="215"/>
      <c r="BN51" s="215"/>
      <c r="BO51" s="215"/>
      <c r="BP51" s="215"/>
      <c r="BQ51" s="215"/>
      <c r="BR51" s="215"/>
      <c r="BS51" s="215"/>
      <c r="BT51" s="215"/>
      <c r="BU51" s="215"/>
    </row>
    <row r="52" spans="1:73" x14ac:dyDescent="0.25">
      <c r="A52" s="227">
        <f t="shared" si="10"/>
        <v>33</v>
      </c>
      <c r="B52" s="543">
        <f t="shared" si="13"/>
        <v>975</v>
      </c>
      <c r="C52" s="229"/>
      <c r="D52" s="229"/>
      <c r="E52" s="229"/>
      <c r="F52" s="229"/>
      <c r="G52" s="229"/>
      <c r="H52" s="230"/>
      <c r="I52" s="231"/>
      <c r="J52" s="231"/>
      <c r="K52" s="210"/>
      <c r="N52" s="215"/>
      <c r="O52" s="215"/>
      <c r="P52" s="215"/>
      <c r="Q52" s="215"/>
      <c r="R52" s="215"/>
      <c r="S52" s="215"/>
      <c r="T52" s="215"/>
      <c r="U52" s="215"/>
      <c r="V52" s="215"/>
      <c r="W52" s="215"/>
      <c r="X52" s="215"/>
      <c r="Y52" s="215"/>
      <c r="Z52" s="215"/>
      <c r="AA52" s="215"/>
      <c r="AB52" s="215"/>
      <c r="AC52" s="215"/>
      <c r="AD52" s="215"/>
      <c r="AE52" s="215"/>
      <c r="AF52" s="215"/>
      <c r="AG52" s="215"/>
      <c r="AH52" s="215"/>
      <c r="AI52" s="215"/>
      <c r="AJ52" s="215"/>
      <c r="AK52" s="215"/>
      <c r="AL52" s="215"/>
      <c r="AM52" s="215"/>
      <c r="AN52" s="215"/>
      <c r="AO52" s="215"/>
      <c r="AP52" s="215"/>
      <c r="AQ52" s="215"/>
      <c r="AR52" s="215"/>
      <c r="AS52" s="215"/>
      <c r="AT52" s="215"/>
      <c r="AU52" s="215"/>
      <c r="AV52" s="215"/>
      <c r="AW52" s="215"/>
      <c r="AX52" s="215"/>
      <c r="AY52" s="215"/>
      <c r="AZ52" s="215"/>
      <c r="BA52" s="215"/>
      <c r="BB52" s="215"/>
      <c r="BC52" s="215"/>
      <c r="BD52" s="215"/>
      <c r="BE52" s="215"/>
      <c r="BF52" s="215"/>
      <c r="BG52" s="215"/>
      <c r="BH52" s="215"/>
      <c r="BI52" s="215"/>
      <c r="BJ52" s="215"/>
      <c r="BK52" s="215"/>
      <c r="BL52" s="215"/>
      <c r="BM52" s="215"/>
      <c r="BN52" s="215"/>
      <c r="BO52" s="215"/>
      <c r="BP52" s="215"/>
      <c r="BQ52" s="215"/>
      <c r="BR52" s="215"/>
      <c r="BS52" s="215"/>
      <c r="BT52" s="215"/>
      <c r="BU52" s="215"/>
    </row>
    <row r="53" spans="1:73" x14ac:dyDescent="0.25">
      <c r="A53" s="227">
        <f t="shared" si="10"/>
        <v>34</v>
      </c>
      <c r="B53" s="543">
        <f t="shared" si="13"/>
        <v>1005</v>
      </c>
      <c r="C53" s="229"/>
      <c r="D53" s="229"/>
      <c r="E53" s="229"/>
      <c r="F53" s="229"/>
      <c r="G53" s="229"/>
      <c r="H53" s="230"/>
      <c r="I53" s="231"/>
      <c r="J53" s="231"/>
      <c r="K53" s="210"/>
      <c r="N53" s="215"/>
      <c r="O53" s="215"/>
      <c r="P53" s="215"/>
      <c r="Q53" s="215"/>
      <c r="R53" s="215"/>
      <c r="S53" s="215"/>
      <c r="T53" s="215"/>
      <c r="U53" s="215"/>
      <c r="V53" s="215"/>
      <c r="W53" s="215"/>
      <c r="X53" s="215"/>
      <c r="Y53" s="215"/>
      <c r="Z53" s="215"/>
      <c r="AA53" s="215"/>
      <c r="AB53" s="215"/>
      <c r="AC53" s="215"/>
      <c r="AD53" s="215"/>
      <c r="AE53" s="215"/>
      <c r="AF53" s="215"/>
      <c r="AG53" s="215"/>
      <c r="AH53" s="215"/>
      <c r="AI53" s="215"/>
      <c r="AJ53" s="215"/>
      <c r="AK53" s="215"/>
      <c r="AL53" s="215"/>
      <c r="AM53" s="215"/>
      <c r="AN53" s="215"/>
      <c r="AO53" s="215"/>
      <c r="AP53" s="215"/>
      <c r="AQ53" s="215"/>
      <c r="AR53" s="215"/>
      <c r="AS53" s="215"/>
      <c r="AT53" s="215"/>
      <c r="AU53" s="215"/>
      <c r="AV53" s="215"/>
      <c r="AW53" s="215"/>
      <c r="AX53" s="215"/>
      <c r="AY53" s="215"/>
      <c r="AZ53" s="215"/>
      <c r="BA53" s="215"/>
      <c r="BB53" s="215"/>
      <c r="BC53" s="215"/>
      <c r="BD53" s="215"/>
      <c r="BE53" s="215"/>
      <c r="BF53" s="215"/>
      <c r="BG53" s="215"/>
      <c r="BH53" s="215"/>
      <c r="BI53" s="215"/>
      <c r="BJ53" s="215"/>
      <c r="BK53" s="215"/>
      <c r="BL53" s="215"/>
      <c r="BM53" s="215"/>
      <c r="BN53" s="215"/>
      <c r="BO53" s="215"/>
      <c r="BP53" s="215"/>
      <c r="BQ53" s="215"/>
      <c r="BR53" s="215"/>
      <c r="BS53" s="215"/>
      <c r="BT53" s="215"/>
      <c r="BU53" s="215"/>
    </row>
    <row r="54" spans="1:73" x14ac:dyDescent="0.25">
      <c r="A54" s="227">
        <f t="shared" si="10"/>
        <v>35</v>
      </c>
      <c r="B54" s="543">
        <f t="shared" si="13"/>
        <v>1036</v>
      </c>
      <c r="C54" s="229"/>
      <c r="D54" s="229"/>
      <c r="E54" s="229"/>
      <c r="F54" s="229"/>
      <c r="G54" s="229"/>
      <c r="H54" s="230"/>
      <c r="I54" s="231"/>
      <c r="J54" s="231"/>
      <c r="K54" s="210"/>
      <c r="N54" s="215"/>
      <c r="O54" s="215"/>
      <c r="P54" s="215"/>
      <c r="Q54" s="215"/>
      <c r="R54" s="215"/>
      <c r="S54" s="215"/>
      <c r="T54" s="215"/>
      <c r="U54" s="215"/>
      <c r="V54" s="215"/>
      <c r="W54" s="215"/>
      <c r="X54" s="215"/>
      <c r="Y54" s="215"/>
      <c r="Z54" s="215"/>
      <c r="AA54" s="215"/>
      <c r="AB54" s="215"/>
      <c r="AC54" s="215"/>
      <c r="AD54" s="215"/>
      <c r="AE54" s="215"/>
      <c r="AF54" s="215"/>
      <c r="AG54" s="215"/>
      <c r="AH54" s="215"/>
      <c r="AI54" s="215"/>
      <c r="AJ54" s="215"/>
      <c r="AK54" s="215"/>
      <c r="AL54" s="215"/>
      <c r="AM54" s="215"/>
      <c r="AN54" s="215"/>
      <c r="AO54" s="215"/>
      <c r="AP54" s="215"/>
      <c r="AQ54" s="215"/>
      <c r="AR54" s="215"/>
      <c r="AS54" s="215"/>
      <c r="AT54" s="215"/>
      <c r="AU54" s="215"/>
      <c r="AV54" s="215"/>
      <c r="AW54" s="215"/>
      <c r="AX54" s="215"/>
      <c r="AY54" s="215"/>
      <c r="AZ54" s="215"/>
      <c r="BA54" s="215"/>
      <c r="BB54" s="215"/>
      <c r="BC54" s="215"/>
      <c r="BD54" s="215"/>
      <c r="BE54" s="215"/>
      <c r="BF54" s="215"/>
      <c r="BG54" s="215"/>
      <c r="BH54" s="215"/>
      <c r="BI54" s="215"/>
      <c r="BJ54" s="215"/>
      <c r="BK54" s="215"/>
      <c r="BL54" s="215"/>
      <c r="BM54" s="215"/>
      <c r="BN54" s="215"/>
      <c r="BO54" s="215"/>
      <c r="BP54" s="215"/>
      <c r="BQ54" s="215"/>
      <c r="BR54" s="215"/>
      <c r="BS54" s="215"/>
      <c r="BT54" s="215"/>
      <c r="BU54" s="215"/>
    </row>
    <row r="55" spans="1:73" x14ac:dyDescent="0.25">
      <c r="A55" s="227">
        <f t="shared" si="10"/>
        <v>36</v>
      </c>
      <c r="B55" s="543">
        <f t="shared" si="13"/>
        <v>1066</v>
      </c>
      <c r="C55" s="229"/>
      <c r="D55" s="229"/>
      <c r="E55" s="229"/>
      <c r="F55" s="229"/>
      <c r="G55" s="229"/>
      <c r="H55" s="230"/>
      <c r="I55" s="231"/>
      <c r="J55" s="231"/>
      <c r="K55" s="210"/>
      <c r="N55" s="215"/>
      <c r="O55" s="215"/>
      <c r="P55" s="215"/>
      <c r="Q55" s="215"/>
      <c r="R55" s="215"/>
      <c r="S55" s="215"/>
      <c r="T55" s="215"/>
      <c r="U55" s="215"/>
      <c r="V55" s="215"/>
      <c r="W55" s="215"/>
      <c r="X55" s="215"/>
      <c r="Y55" s="215"/>
      <c r="Z55" s="215"/>
      <c r="AA55" s="215"/>
      <c r="AB55" s="215"/>
      <c r="AC55" s="215"/>
      <c r="AD55" s="215"/>
      <c r="AE55" s="215"/>
      <c r="AF55" s="215"/>
      <c r="AG55" s="215"/>
      <c r="AH55" s="215"/>
      <c r="AI55" s="215"/>
      <c r="AJ55" s="215"/>
      <c r="AK55" s="215"/>
      <c r="AL55" s="215"/>
      <c r="AM55" s="215"/>
      <c r="AN55" s="215"/>
      <c r="AO55" s="215"/>
      <c r="AP55" s="215"/>
      <c r="AQ55" s="215"/>
      <c r="AR55" s="215"/>
      <c r="AS55" s="215"/>
      <c r="AT55" s="215"/>
      <c r="AU55" s="215"/>
      <c r="AV55" s="215"/>
      <c r="AW55" s="215"/>
      <c r="AX55" s="215"/>
      <c r="AY55" s="215"/>
      <c r="AZ55" s="215"/>
      <c r="BA55" s="215"/>
      <c r="BB55" s="215"/>
      <c r="BC55" s="215"/>
      <c r="BD55" s="215"/>
      <c r="BE55" s="215"/>
      <c r="BF55" s="215"/>
      <c r="BG55" s="215"/>
      <c r="BH55" s="215"/>
      <c r="BI55" s="215"/>
      <c r="BJ55" s="215"/>
      <c r="BK55" s="215"/>
      <c r="BL55" s="215"/>
      <c r="BM55" s="215"/>
      <c r="BN55" s="215"/>
      <c r="BO55" s="215"/>
      <c r="BP55" s="215"/>
      <c r="BQ55" s="215"/>
      <c r="BR55" s="215"/>
      <c r="BS55" s="215"/>
      <c r="BT55" s="215"/>
      <c r="BU55" s="215"/>
    </row>
    <row r="56" spans="1:73" x14ac:dyDescent="0.25">
      <c r="A56" s="227">
        <f t="shared" si="10"/>
        <v>37</v>
      </c>
      <c r="B56" s="543">
        <f t="shared" si="13"/>
        <v>1097</v>
      </c>
      <c r="C56" s="229"/>
      <c r="D56" s="229"/>
      <c r="E56" s="229"/>
      <c r="F56" s="229"/>
      <c r="G56" s="229"/>
      <c r="H56" s="230"/>
      <c r="I56" s="231"/>
      <c r="J56" s="231"/>
      <c r="K56" s="210"/>
      <c r="N56" s="215"/>
      <c r="O56" s="215"/>
      <c r="P56" s="215"/>
      <c r="Q56" s="215"/>
      <c r="R56" s="215"/>
      <c r="S56" s="215"/>
      <c r="T56" s="215"/>
      <c r="U56" s="215"/>
      <c r="V56" s="215"/>
      <c r="W56" s="215"/>
      <c r="X56" s="215"/>
      <c r="Y56" s="215"/>
      <c r="Z56" s="215"/>
      <c r="AA56" s="215"/>
      <c r="AB56" s="215"/>
      <c r="AC56" s="215"/>
      <c r="AD56" s="215"/>
      <c r="AE56" s="215"/>
      <c r="AF56" s="215"/>
      <c r="AG56" s="215"/>
      <c r="AH56" s="215"/>
      <c r="AI56" s="215"/>
      <c r="AJ56" s="215"/>
      <c r="AK56" s="215"/>
      <c r="AL56" s="215"/>
      <c r="AM56" s="215"/>
      <c r="AN56" s="215"/>
      <c r="AO56" s="215"/>
      <c r="AP56" s="215"/>
      <c r="AQ56" s="215"/>
      <c r="AR56" s="215"/>
      <c r="AS56" s="215"/>
      <c r="AT56" s="215"/>
      <c r="AU56" s="215"/>
      <c r="AV56" s="215"/>
      <c r="AW56" s="215"/>
      <c r="AX56" s="215"/>
      <c r="AY56" s="215"/>
      <c r="AZ56" s="215"/>
      <c r="BA56" s="215"/>
      <c r="BB56" s="215"/>
      <c r="BC56" s="215"/>
      <c r="BD56" s="215"/>
      <c r="BE56" s="215"/>
      <c r="BF56" s="215"/>
      <c r="BG56" s="215"/>
      <c r="BH56" s="215"/>
      <c r="BI56" s="215"/>
      <c r="BJ56" s="215"/>
      <c r="BK56" s="215"/>
      <c r="BL56" s="215"/>
      <c r="BM56" s="215"/>
      <c r="BN56" s="215"/>
      <c r="BO56" s="215"/>
      <c r="BP56" s="215"/>
      <c r="BQ56" s="215"/>
      <c r="BR56" s="215"/>
      <c r="BS56" s="215"/>
      <c r="BT56" s="215"/>
      <c r="BU56" s="215"/>
    </row>
    <row r="57" spans="1:73" x14ac:dyDescent="0.25">
      <c r="A57" s="227">
        <f t="shared" si="10"/>
        <v>38</v>
      </c>
      <c r="B57" s="543">
        <f t="shared" si="13"/>
        <v>1128</v>
      </c>
      <c r="C57" s="229"/>
      <c r="D57" s="229"/>
      <c r="E57" s="229"/>
      <c r="F57" s="229"/>
      <c r="G57" s="229"/>
      <c r="H57" s="230"/>
      <c r="I57" s="231"/>
      <c r="J57" s="231"/>
      <c r="K57" s="210"/>
      <c r="N57" s="215"/>
      <c r="O57" s="215"/>
      <c r="P57" s="215"/>
      <c r="Q57" s="215"/>
      <c r="R57" s="215"/>
      <c r="S57" s="215"/>
      <c r="T57" s="215"/>
      <c r="U57" s="215"/>
      <c r="V57" s="215"/>
      <c r="W57" s="215"/>
      <c r="X57" s="215"/>
      <c r="Y57" s="215"/>
      <c r="Z57" s="215"/>
      <c r="AA57" s="215"/>
      <c r="AB57" s="215"/>
      <c r="AC57" s="215"/>
      <c r="AD57" s="215"/>
      <c r="AE57" s="215"/>
      <c r="AF57" s="215"/>
      <c r="AG57" s="215"/>
      <c r="AH57" s="215"/>
      <c r="AI57" s="215"/>
      <c r="AJ57" s="215"/>
      <c r="AK57" s="215"/>
      <c r="AL57" s="215"/>
      <c r="AM57" s="215"/>
      <c r="AN57" s="215"/>
      <c r="AO57" s="215"/>
      <c r="AP57" s="215"/>
      <c r="AQ57" s="215"/>
      <c r="AR57" s="215"/>
      <c r="AS57" s="215"/>
      <c r="AT57" s="215"/>
      <c r="AU57" s="215"/>
      <c r="AV57" s="215"/>
      <c r="AW57" s="215"/>
      <c r="AX57" s="215"/>
      <c r="AY57" s="215"/>
      <c r="AZ57" s="215"/>
      <c r="BA57" s="215"/>
      <c r="BB57" s="215"/>
      <c r="BC57" s="215"/>
      <c r="BD57" s="215"/>
      <c r="BE57" s="215"/>
      <c r="BF57" s="215"/>
      <c r="BG57" s="215"/>
      <c r="BH57" s="215"/>
      <c r="BI57" s="215"/>
      <c r="BJ57" s="215"/>
      <c r="BK57" s="215"/>
      <c r="BL57" s="215"/>
      <c r="BM57" s="215"/>
      <c r="BN57" s="215"/>
      <c r="BO57" s="215"/>
      <c r="BP57" s="215"/>
      <c r="BQ57" s="215"/>
      <c r="BR57" s="215"/>
      <c r="BS57" s="215"/>
      <c r="BT57" s="215"/>
      <c r="BU57" s="215"/>
    </row>
    <row r="58" spans="1:73" x14ac:dyDescent="0.25">
      <c r="A58" s="227">
        <f t="shared" si="10"/>
        <v>39</v>
      </c>
      <c r="B58" s="543">
        <f t="shared" si="13"/>
        <v>1156</v>
      </c>
      <c r="C58" s="229"/>
      <c r="D58" s="229"/>
      <c r="E58" s="229"/>
      <c r="F58" s="229"/>
      <c r="G58" s="229"/>
      <c r="H58" s="230"/>
      <c r="I58" s="231"/>
      <c r="J58" s="231"/>
      <c r="K58" s="210"/>
      <c r="N58" s="215"/>
      <c r="O58" s="215"/>
      <c r="P58" s="215"/>
      <c r="Q58" s="215"/>
      <c r="R58" s="215"/>
      <c r="S58" s="215"/>
      <c r="T58" s="215"/>
      <c r="U58" s="215"/>
      <c r="V58" s="215"/>
      <c r="W58" s="215"/>
      <c r="X58" s="215"/>
      <c r="Y58" s="215"/>
      <c r="Z58" s="215"/>
      <c r="AA58" s="215"/>
      <c r="AB58" s="215"/>
      <c r="AC58" s="215"/>
      <c r="AD58" s="215"/>
      <c r="AE58" s="215"/>
      <c r="AF58" s="215"/>
      <c r="AG58" s="215"/>
      <c r="AH58" s="215"/>
      <c r="AI58" s="215"/>
      <c r="AJ58" s="215"/>
      <c r="AK58" s="215"/>
      <c r="AL58" s="215"/>
      <c r="AM58" s="215"/>
      <c r="AN58" s="215"/>
      <c r="AO58" s="215"/>
      <c r="AP58" s="215"/>
      <c r="AQ58" s="215"/>
      <c r="AR58" s="215"/>
      <c r="AS58" s="215"/>
      <c r="AT58" s="215"/>
      <c r="AU58" s="215"/>
      <c r="AV58" s="215"/>
      <c r="AW58" s="215"/>
      <c r="AX58" s="215"/>
      <c r="AY58" s="215"/>
      <c r="AZ58" s="215"/>
      <c r="BA58" s="215"/>
      <c r="BB58" s="215"/>
      <c r="BC58" s="215"/>
      <c r="BD58" s="215"/>
      <c r="BE58" s="215"/>
      <c r="BF58" s="215"/>
      <c r="BG58" s="215"/>
      <c r="BH58" s="215"/>
      <c r="BI58" s="215"/>
      <c r="BJ58" s="215"/>
      <c r="BK58" s="215"/>
      <c r="BL58" s="215"/>
      <c r="BM58" s="215"/>
      <c r="BN58" s="215"/>
      <c r="BO58" s="215"/>
      <c r="BP58" s="215"/>
      <c r="BQ58" s="215"/>
      <c r="BR58" s="215"/>
      <c r="BS58" s="215"/>
      <c r="BT58" s="215"/>
      <c r="BU58" s="215"/>
    </row>
    <row r="59" spans="1:73" x14ac:dyDescent="0.25">
      <c r="A59" s="227">
        <f t="shared" si="10"/>
        <v>40</v>
      </c>
      <c r="B59" s="543">
        <f t="shared" si="13"/>
        <v>1187</v>
      </c>
      <c r="C59" s="229"/>
      <c r="D59" s="229"/>
      <c r="E59" s="229"/>
      <c r="F59" s="229"/>
      <c r="G59" s="229"/>
      <c r="H59" s="230"/>
      <c r="I59" s="231"/>
      <c r="J59" s="231"/>
      <c r="K59" s="210"/>
      <c r="N59" s="215"/>
      <c r="O59" s="215"/>
      <c r="P59" s="215"/>
      <c r="Q59" s="215"/>
      <c r="R59" s="215"/>
      <c r="S59" s="215"/>
      <c r="T59" s="215"/>
      <c r="U59" s="215"/>
      <c r="V59" s="215"/>
      <c r="W59" s="215"/>
      <c r="X59" s="215"/>
      <c r="Y59" s="215"/>
      <c r="Z59" s="215"/>
      <c r="AA59" s="215"/>
      <c r="AB59" s="215"/>
      <c r="AC59" s="215"/>
      <c r="AD59" s="215"/>
      <c r="AE59" s="215"/>
      <c r="AF59" s="215"/>
      <c r="AG59" s="215"/>
      <c r="AH59" s="215"/>
      <c r="AI59" s="215"/>
      <c r="AJ59" s="215"/>
      <c r="AK59" s="215"/>
      <c r="AL59" s="215"/>
      <c r="AM59" s="215"/>
      <c r="AN59" s="215"/>
      <c r="AO59" s="215"/>
      <c r="AP59" s="215"/>
      <c r="AQ59" s="215"/>
      <c r="AR59" s="215"/>
      <c r="AS59" s="215"/>
      <c r="AT59" s="215"/>
      <c r="AU59" s="215"/>
      <c r="AV59" s="215"/>
      <c r="AW59" s="215"/>
      <c r="AX59" s="215"/>
      <c r="AY59" s="215"/>
      <c r="AZ59" s="215"/>
      <c r="BA59" s="215"/>
      <c r="BB59" s="215"/>
      <c r="BC59" s="215"/>
      <c r="BD59" s="215"/>
      <c r="BE59" s="215"/>
      <c r="BF59" s="215"/>
      <c r="BG59" s="215"/>
      <c r="BH59" s="215"/>
      <c r="BI59" s="215"/>
      <c r="BJ59" s="215"/>
      <c r="BK59" s="215"/>
      <c r="BL59" s="215"/>
      <c r="BM59" s="215"/>
      <c r="BN59" s="215"/>
      <c r="BO59" s="215"/>
      <c r="BP59" s="215"/>
      <c r="BQ59" s="215"/>
      <c r="BR59" s="215"/>
      <c r="BS59" s="215"/>
      <c r="BT59" s="215"/>
      <c r="BU59" s="215"/>
    </row>
    <row r="60" spans="1:73" x14ac:dyDescent="0.25">
      <c r="A60" s="227">
        <f t="shared" si="10"/>
        <v>41</v>
      </c>
      <c r="B60" s="543">
        <f t="shared" si="13"/>
        <v>1217</v>
      </c>
      <c r="C60" s="229"/>
      <c r="D60" s="229"/>
      <c r="E60" s="229"/>
      <c r="F60" s="229"/>
      <c r="G60" s="229"/>
      <c r="H60" s="230"/>
      <c r="I60" s="231"/>
      <c r="J60" s="231"/>
      <c r="K60" s="210"/>
      <c r="N60" s="215"/>
      <c r="O60" s="215"/>
      <c r="P60" s="215"/>
      <c r="Q60" s="215"/>
      <c r="R60" s="215"/>
      <c r="S60" s="215"/>
      <c r="T60" s="215"/>
      <c r="U60" s="215"/>
      <c r="V60" s="215"/>
      <c r="W60" s="215"/>
      <c r="X60" s="215"/>
      <c r="Y60" s="215"/>
      <c r="Z60" s="215"/>
      <c r="AA60" s="215"/>
      <c r="AB60" s="215"/>
      <c r="AC60" s="215"/>
      <c r="AD60" s="215"/>
      <c r="AE60" s="215"/>
      <c r="AF60" s="215"/>
      <c r="AG60" s="215"/>
      <c r="AH60" s="215"/>
      <c r="AI60" s="215"/>
      <c r="AJ60" s="215"/>
      <c r="AK60" s="215"/>
      <c r="AL60" s="215"/>
      <c r="AM60" s="215"/>
      <c r="AN60" s="215"/>
      <c r="AO60" s="215"/>
      <c r="AP60" s="215"/>
      <c r="AQ60" s="215"/>
      <c r="AR60" s="215"/>
      <c r="AS60" s="215"/>
      <c r="AT60" s="215"/>
      <c r="AU60" s="215"/>
      <c r="AV60" s="215"/>
      <c r="AW60" s="215"/>
      <c r="AX60" s="215"/>
      <c r="AY60" s="215"/>
      <c r="AZ60" s="215"/>
      <c r="BA60" s="215"/>
      <c r="BB60" s="215"/>
      <c r="BC60" s="215"/>
      <c r="BD60" s="215"/>
      <c r="BE60" s="215"/>
      <c r="BF60" s="215"/>
      <c r="BG60" s="215"/>
      <c r="BH60" s="215"/>
      <c r="BI60" s="215"/>
      <c r="BJ60" s="215"/>
      <c r="BK60" s="215"/>
      <c r="BL60" s="215"/>
      <c r="BM60" s="215"/>
      <c r="BN60" s="215"/>
      <c r="BO60" s="215"/>
      <c r="BP60" s="215"/>
      <c r="BQ60" s="215"/>
      <c r="BR60" s="215"/>
      <c r="BS60" s="215"/>
      <c r="BT60" s="215"/>
      <c r="BU60" s="215"/>
    </row>
    <row r="61" spans="1:73" x14ac:dyDescent="0.25">
      <c r="A61" s="227">
        <f t="shared" si="10"/>
        <v>42</v>
      </c>
      <c r="B61" s="543">
        <f t="shared" si="13"/>
        <v>1248</v>
      </c>
      <c r="C61" s="229"/>
      <c r="D61" s="229"/>
      <c r="E61" s="229"/>
      <c r="F61" s="229"/>
      <c r="G61" s="229"/>
      <c r="H61" s="230"/>
      <c r="I61" s="231"/>
      <c r="J61" s="231"/>
      <c r="K61" s="210"/>
      <c r="N61" s="215"/>
      <c r="O61" s="215"/>
      <c r="P61" s="215"/>
      <c r="Q61" s="215"/>
      <c r="R61" s="215"/>
      <c r="S61" s="215"/>
      <c r="T61" s="215"/>
      <c r="U61" s="215"/>
      <c r="V61" s="215"/>
      <c r="W61" s="215"/>
      <c r="X61" s="215"/>
      <c r="Y61" s="215"/>
      <c r="Z61" s="215"/>
      <c r="AA61" s="215"/>
      <c r="AB61" s="215"/>
      <c r="AC61" s="215"/>
      <c r="AD61" s="215"/>
      <c r="AE61" s="215"/>
      <c r="AF61" s="215"/>
      <c r="AG61" s="215"/>
      <c r="AH61" s="215"/>
      <c r="AI61" s="215"/>
      <c r="AJ61" s="215"/>
      <c r="AK61" s="215"/>
      <c r="AL61" s="215"/>
      <c r="AM61" s="215"/>
      <c r="AN61" s="215"/>
      <c r="AO61" s="215"/>
      <c r="AP61" s="215"/>
      <c r="AQ61" s="215"/>
      <c r="AR61" s="215"/>
      <c r="AS61" s="215"/>
      <c r="AT61" s="215"/>
      <c r="AU61" s="215"/>
      <c r="AV61" s="215"/>
      <c r="AW61" s="215"/>
      <c r="AX61" s="215"/>
      <c r="AY61" s="215"/>
      <c r="AZ61" s="215"/>
      <c r="BA61" s="215"/>
      <c r="BB61" s="215"/>
      <c r="BC61" s="215"/>
      <c r="BD61" s="215"/>
      <c r="BE61" s="215"/>
      <c r="BF61" s="215"/>
      <c r="BG61" s="215"/>
      <c r="BH61" s="215"/>
      <c r="BI61" s="215"/>
      <c r="BJ61" s="215"/>
      <c r="BK61" s="215"/>
      <c r="BL61" s="215"/>
      <c r="BM61" s="215"/>
      <c r="BN61" s="215"/>
      <c r="BO61" s="215"/>
      <c r="BP61" s="215"/>
      <c r="BQ61" s="215"/>
      <c r="BR61" s="215"/>
      <c r="BS61" s="215"/>
      <c r="BT61" s="215"/>
      <c r="BU61" s="215"/>
    </row>
    <row r="62" spans="1:73" x14ac:dyDescent="0.25">
      <c r="A62" s="227">
        <f t="shared" si="10"/>
        <v>43</v>
      </c>
      <c r="B62" s="543">
        <f t="shared" si="13"/>
        <v>1278</v>
      </c>
      <c r="C62" s="229"/>
      <c r="D62" s="229"/>
      <c r="E62" s="229"/>
      <c r="F62" s="229"/>
      <c r="G62" s="229"/>
      <c r="H62" s="230"/>
      <c r="I62" s="231"/>
      <c r="J62" s="231"/>
      <c r="K62" s="210"/>
      <c r="N62" s="215"/>
      <c r="O62" s="215"/>
      <c r="P62" s="215"/>
      <c r="Q62" s="215"/>
      <c r="R62" s="215"/>
      <c r="S62" s="215"/>
      <c r="T62" s="215"/>
      <c r="U62" s="215"/>
      <c r="V62" s="215"/>
      <c r="W62" s="215"/>
      <c r="X62" s="215"/>
      <c r="Y62" s="215"/>
      <c r="Z62" s="215"/>
      <c r="AA62" s="215"/>
      <c r="AB62" s="215"/>
      <c r="AC62" s="215"/>
      <c r="AD62" s="215"/>
      <c r="AE62" s="215"/>
      <c r="AF62" s="215"/>
      <c r="AG62" s="215"/>
      <c r="AH62" s="215"/>
      <c r="AI62" s="215"/>
      <c r="AJ62" s="215"/>
      <c r="AK62" s="215"/>
      <c r="AL62" s="215"/>
      <c r="AM62" s="215"/>
      <c r="AN62" s="215"/>
      <c r="AO62" s="215"/>
      <c r="AP62" s="215"/>
      <c r="AQ62" s="215"/>
      <c r="AR62" s="215"/>
      <c r="AS62" s="215"/>
      <c r="AT62" s="215"/>
      <c r="AU62" s="215"/>
      <c r="AV62" s="215"/>
      <c r="AW62" s="215"/>
      <c r="AX62" s="215"/>
      <c r="AY62" s="215"/>
      <c r="AZ62" s="215"/>
      <c r="BA62" s="215"/>
      <c r="BB62" s="215"/>
      <c r="BC62" s="215"/>
      <c r="BD62" s="215"/>
      <c r="BE62" s="215"/>
      <c r="BF62" s="215"/>
      <c r="BG62" s="215"/>
      <c r="BH62" s="215"/>
      <c r="BI62" s="215"/>
      <c r="BJ62" s="215"/>
      <c r="BK62" s="215"/>
      <c r="BL62" s="215"/>
      <c r="BM62" s="215"/>
      <c r="BN62" s="215"/>
      <c r="BO62" s="215"/>
      <c r="BP62" s="215"/>
      <c r="BQ62" s="215"/>
      <c r="BR62" s="215"/>
      <c r="BS62" s="215"/>
      <c r="BT62" s="215"/>
      <c r="BU62" s="215"/>
    </row>
    <row r="63" spans="1:73" x14ac:dyDescent="0.25">
      <c r="A63" s="227">
        <f t="shared" si="10"/>
        <v>44</v>
      </c>
      <c r="B63" s="543">
        <f t="shared" si="13"/>
        <v>1309</v>
      </c>
      <c r="C63" s="229"/>
      <c r="D63" s="229"/>
      <c r="E63" s="229"/>
      <c r="F63" s="229"/>
      <c r="G63" s="229"/>
      <c r="H63" s="230"/>
      <c r="I63" s="231"/>
      <c r="J63" s="231"/>
      <c r="K63" s="210"/>
      <c r="N63" s="215"/>
      <c r="O63" s="215"/>
      <c r="P63" s="215"/>
      <c r="Q63" s="215"/>
      <c r="R63" s="215"/>
      <c r="S63" s="215"/>
      <c r="T63" s="215"/>
      <c r="U63" s="215"/>
      <c r="V63" s="215"/>
      <c r="W63" s="215"/>
      <c r="X63" s="215"/>
      <c r="Y63" s="215"/>
      <c r="Z63" s="215"/>
      <c r="AA63" s="215"/>
      <c r="AB63" s="215"/>
      <c r="AC63" s="215"/>
      <c r="AD63" s="215"/>
      <c r="AE63" s="215"/>
      <c r="AF63" s="215"/>
      <c r="AG63" s="215"/>
      <c r="AH63" s="215"/>
      <c r="AI63" s="215"/>
      <c r="AJ63" s="215"/>
      <c r="AK63" s="215"/>
      <c r="AL63" s="215"/>
      <c r="AM63" s="215"/>
      <c r="AN63" s="215"/>
      <c r="AO63" s="215"/>
      <c r="AP63" s="215"/>
      <c r="AQ63" s="215"/>
      <c r="AR63" s="215"/>
      <c r="AS63" s="215"/>
      <c r="AT63" s="215"/>
      <c r="AU63" s="215"/>
      <c r="AV63" s="215"/>
      <c r="AW63" s="215"/>
      <c r="AX63" s="215"/>
      <c r="AY63" s="215"/>
      <c r="AZ63" s="215"/>
      <c r="BA63" s="215"/>
      <c r="BB63" s="215"/>
      <c r="BC63" s="215"/>
      <c r="BD63" s="215"/>
      <c r="BE63" s="215"/>
      <c r="BF63" s="215"/>
      <c r="BG63" s="215"/>
      <c r="BH63" s="215"/>
      <c r="BI63" s="215"/>
      <c r="BJ63" s="215"/>
      <c r="BK63" s="215"/>
      <c r="BL63" s="215"/>
      <c r="BM63" s="215"/>
      <c r="BN63" s="215"/>
      <c r="BO63" s="215"/>
      <c r="BP63" s="215"/>
      <c r="BQ63" s="215"/>
      <c r="BR63" s="215"/>
      <c r="BS63" s="215"/>
      <c r="BT63" s="215"/>
      <c r="BU63" s="215"/>
    </row>
    <row r="64" spans="1:73" x14ac:dyDescent="0.25">
      <c r="A64" s="227">
        <f t="shared" si="10"/>
        <v>45</v>
      </c>
      <c r="B64" s="543">
        <f t="shared" si="13"/>
        <v>1340</v>
      </c>
      <c r="C64" s="229"/>
      <c r="D64" s="229"/>
      <c r="E64" s="229"/>
      <c r="F64" s="229"/>
      <c r="G64" s="229"/>
      <c r="H64" s="230"/>
      <c r="I64" s="231"/>
      <c r="J64" s="231"/>
      <c r="K64" s="210"/>
      <c r="N64" s="215"/>
      <c r="O64" s="215"/>
      <c r="P64" s="215"/>
      <c r="Q64" s="215"/>
      <c r="R64" s="215"/>
      <c r="S64" s="215"/>
      <c r="T64" s="215"/>
      <c r="U64" s="215"/>
      <c r="V64" s="215"/>
      <c r="W64" s="215"/>
      <c r="X64" s="215"/>
      <c r="Y64" s="215"/>
      <c r="Z64" s="215"/>
      <c r="AA64" s="215"/>
      <c r="AB64" s="215"/>
      <c r="AC64" s="215"/>
      <c r="AD64" s="215"/>
      <c r="AE64" s="215"/>
      <c r="AF64" s="215"/>
      <c r="AG64" s="215"/>
      <c r="AH64" s="215"/>
      <c r="AI64" s="215"/>
      <c r="AJ64" s="215"/>
      <c r="AK64" s="215"/>
      <c r="AL64" s="215"/>
      <c r="AM64" s="215"/>
      <c r="AN64" s="215"/>
      <c r="AO64" s="215"/>
      <c r="AP64" s="215"/>
      <c r="AQ64" s="215"/>
      <c r="AR64" s="215"/>
      <c r="AS64" s="215"/>
      <c r="AT64" s="215"/>
      <c r="AU64" s="215"/>
      <c r="AV64" s="215"/>
      <c r="AW64" s="215"/>
      <c r="AX64" s="215"/>
      <c r="AY64" s="215"/>
      <c r="AZ64" s="215"/>
      <c r="BA64" s="215"/>
      <c r="BB64" s="215"/>
      <c r="BC64" s="215"/>
      <c r="BD64" s="215"/>
      <c r="BE64" s="215"/>
      <c r="BF64" s="215"/>
      <c r="BG64" s="215"/>
      <c r="BH64" s="215"/>
      <c r="BI64" s="215"/>
      <c r="BJ64" s="215"/>
      <c r="BK64" s="215"/>
      <c r="BL64" s="215"/>
      <c r="BM64" s="215"/>
      <c r="BN64" s="215"/>
      <c r="BO64" s="215"/>
      <c r="BP64" s="215"/>
      <c r="BQ64" s="215"/>
      <c r="BR64" s="215"/>
      <c r="BS64" s="215"/>
      <c r="BT64" s="215"/>
      <c r="BU64" s="215"/>
    </row>
    <row r="65" spans="1:73" x14ac:dyDescent="0.25">
      <c r="A65" s="227">
        <f t="shared" si="10"/>
        <v>46</v>
      </c>
      <c r="B65" s="543">
        <f t="shared" si="13"/>
        <v>1370</v>
      </c>
      <c r="C65" s="229"/>
      <c r="D65" s="229"/>
      <c r="E65" s="229"/>
      <c r="F65" s="229"/>
      <c r="G65" s="229"/>
      <c r="H65" s="230"/>
      <c r="I65" s="231"/>
      <c r="J65" s="231"/>
      <c r="K65" s="210"/>
      <c r="N65" s="215"/>
      <c r="O65" s="215"/>
      <c r="P65" s="215"/>
      <c r="Q65" s="215"/>
      <c r="R65" s="215"/>
      <c r="S65" s="215"/>
      <c r="T65" s="215"/>
      <c r="U65" s="215"/>
      <c r="V65" s="215"/>
      <c r="W65" s="215"/>
      <c r="X65" s="215"/>
      <c r="Y65" s="215"/>
      <c r="Z65" s="215"/>
      <c r="AA65" s="215"/>
      <c r="AB65" s="215"/>
      <c r="AC65" s="215"/>
      <c r="AD65" s="215"/>
      <c r="AE65" s="215"/>
      <c r="AF65" s="215"/>
      <c r="AG65" s="215"/>
      <c r="AH65" s="215"/>
      <c r="AI65" s="215"/>
      <c r="AJ65" s="215"/>
      <c r="AK65" s="215"/>
      <c r="AL65" s="215"/>
      <c r="AM65" s="215"/>
      <c r="AN65" s="215"/>
      <c r="AO65" s="215"/>
      <c r="AP65" s="215"/>
      <c r="AQ65" s="215"/>
      <c r="AR65" s="215"/>
      <c r="AS65" s="215"/>
      <c r="AT65" s="215"/>
      <c r="AU65" s="215"/>
      <c r="AV65" s="215"/>
      <c r="AW65" s="215"/>
      <c r="AX65" s="215"/>
      <c r="AY65" s="215"/>
      <c r="AZ65" s="215"/>
      <c r="BA65" s="215"/>
      <c r="BB65" s="215"/>
      <c r="BC65" s="215"/>
      <c r="BD65" s="215"/>
      <c r="BE65" s="215"/>
      <c r="BF65" s="215"/>
      <c r="BG65" s="215"/>
      <c r="BH65" s="215"/>
      <c r="BI65" s="215"/>
      <c r="BJ65" s="215"/>
      <c r="BK65" s="215"/>
      <c r="BL65" s="215"/>
      <c r="BM65" s="215"/>
      <c r="BN65" s="215"/>
      <c r="BO65" s="215"/>
      <c r="BP65" s="215"/>
      <c r="BQ65" s="215"/>
      <c r="BR65" s="215"/>
      <c r="BS65" s="215"/>
      <c r="BT65" s="215"/>
      <c r="BU65" s="215"/>
    </row>
    <row r="66" spans="1:73" x14ac:dyDescent="0.25">
      <c r="A66" s="227">
        <f t="shared" si="10"/>
        <v>47</v>
      </c>
      <c r="B66" s="543">
        <f t="shared" si="13"/>
        <v>1401</v>
      </c>
      <c r="C66" s="229"/>
      <c r="D66" s="229"/>
      <c r="E66" s="229"/>
      <c r="F66" s="229"/>
      <c r="G66" s="229"/>
      <c r="H66" s="230"/>
      <c r="I66" s="231"/>
      <c r="J66" s="231"/>
      <c r="K66" s="210"/>
      <c r="N66" s="215"/>
      <c r="O66" s="215"/>
      <c r="P66" s="215"/>
      <c r="Q66" s="215"/>
      <c r="R66" s="215"/>
      <c r="S66" s="215"/>
      <c r="T66" s="215"/>
      <c r="U66" s="215"/>
      <c r="V66" s="215"/>
      <c r="W66" s="215"/>
      <c r="X66" s="215"/>
      <c r="Y66" s="215"/>
      <c r="Z66" s="215"/>
      <c r="AA66" s="215"/>
      <c r="AB66" s="215"/>
      <c r="AC66" s="215"/>
      <c r="AD66" s="215"/>
      <c r="AE66" s="215"/>
      <c r="AF66" s="215"/>
      <c r="AG66" s="215"/>
      <c r="AH66" s="215"/>
      <c r="AI66" s="215"/>
      <c r="AJ66" s="215"/>
      <c r="AK66" s="215"/>
      <c r="AL66" s="215"/>
      <c r="AM66" s="215"/>
      <c r="AN66" s="215"/>
      <c r="AO66" s="215"/>
      <c r="AP66" s="215"/>
      <c r="AQ66" s="215"/>
      <c r="AR66" s="215"/>
      <c r="AS66" s="215"/>
      <c r="AT66" s="215"/>
      <c r="AU66" s="215"/>
      <c r="AV66" s="215"/>
      <c r="AW66" s="215"/>
      <c r="AX66" s="215"/>
      <c r="AY66" s="215"/>
      <c r="AZ66" s="215"/>
      <c r="BA66" s="215"/>
      <c r="BB66" s="215"/>
      <c r="BC66" s="215"/>
      <c r="BD66" s="215"/>
      <c r="BE66" s="215"/>
      <c r="BF66" s="215"/>
      <c r="BG66" s="215"/>
      <c r="BH66" s="215"/>
      <c r="BI66" s="215"/>
      <c r="BJ66" s="215"/>
      <c r="BK66" s="215"/>
      <c r="BL66" s="215"/>
      <c r="BM66" s="215"/>
      <c r="BN66" s="215"/>
      <c r="BO66" s="215"/>
      <c r="BP66" s="215"/>
      <c r="BQ66" s="215"/>
      <c r="BR66" s="215"/>
      <c r="BS66" s="215"/>
      <c r="BT66" s="215"/>
      <c r="BU66" s="215"/>
    </row>
    <row r="67" spans="1:73" x14ac:dyDescent="0.25">
      <c r="A67" s="227">
        <f t="shared" si="10"/>
        <v>48</v>
      </c>
      <c r="B67" s="543">
        <f t="shared" si="13"/>
        <v>1431</v>
      </c>
      <c r="C67" s="229"/>
      <c r="D67" s="229"/>
      <c r="E67" s="229"/>
      <c r="F67" s="229"/>
      <c r="G67" s="229"/>
      <c r="H67" s="230"/>
      <c r="I67" s="231"/>
      <c r="J67" s="231"/>
      <c r="K67" s="210"/>
      <c r="N67" s="215"/>
      <c r="O67" s="215"/>
      <c r="P67" s="215"/>
      <c r="Q67" s="215"/>
      <c r="R67" s="215"/>
      <c r="S67" s="215"/>
      <c r="T67" s="215"/>
      <c r="U67" s="215"/>
      <c r="V67" s="215"/>
      <c r="W67" s="215"/>
      <c r="X67" s="215"/>
      <c r="Y67" s="215"/>
      <c r="Z67" s="215"/>
      <c r="AA67" s="215"/>
      <c r="AB67" s="215"/>
      <c r="AC67" s="215"/>
      <c r="AD67" s="215"/>
      <c r="AE67" s="215"/>
      <c r="AF67" s="215"/>
      <c r="AG67" s="215"/>
      <c r="AH67" s="215"/>
      <c r="AI67" s="215"/>
      <c r="AJ67" s="215"/>
      <c r="AK67" s="215"/>
      <c r="AL67" s="215"/>
      <c r="AM67" s="215"/>
      <c r="AN67" s="215"/>
      <c r="AO67" s="215"/>
      <c r="AP67" s="215"/>
      <c r="AQ67" s="215"/>
      <c r="AR67" s="215"/>
      <c r="AS67" s="215"/>
      <c r="AT67" s="215"/>
      <c r="AU67" s="215"/>
      <c r="AV67" s="215"/>
      <c r="AW67" s="215"/>
      <c r="AX67" s="215"/>
      <c r="AY67" s="215"/>
      <c r="AZ67" s="215"/>
      <c r="BA67" s="215"/>
      <c r="BB67" s="215"/>
      <c r="BC67" s="215"/>
      <c r="BD67" s="215"/>
      <c r="BE67" s="215"/>
      <c r="BF67" s="215"/>
      <c r="BG67" s="215"/>
      <c r="BH67" s="215"/>
      <c r="BI67" s="215"/>
      <c r="BJ67" s="215"/>
      <c r="BK67" s="215"/>
      <c r="BL67" s="215"/>
      <c r="BM67" s="215"/>
      <c r="BN67" s="215"/>
      <c r="BO67" s="215"/>
      <c r="BP67" s="215"/>
      <c r="BQ67" s="215"/>
      <c r="BR67" s="215"/>
      <c r="BS67" s="215"/>
      <c r="BT67" s="215"/>
      <c r="BU67" s="215"/>
    </row>
    <row r="68" spans="1:73" x14ac:dyDescent="0.25">
      <c r="A68" s="227">
        <f t="shared" si="10"/>
        <v>49</v>
      </c>
      <c r="B68" s="543">
        <f t="shared" si="13"/>
        <v>1462</v>
      </c>
      <c r="C68" s="229"/>
      <c r="D68" s="229"/>
      <c r="E68" s="229"/>
      <c r="F68" s="229"/>
      <c r="G68" s="229"/>
      <c r="H68" s="230"/>
      <c r="I68" s="231"/>
      <c r="J68" s="231"/>
      <c r="K68" s="210"/>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215"/>
      <c r="AL68" s="215"/>
      <c r="AM68" s="215"/>
      <c r="AN68" s="215"/>
      <c r="AO68" s="215"/>
      <c r="AP68" s="215"/>
      <c r="AQ68" s="215"/>
      <c r="AR68" s="215"/>
      <c r="AS68" s="215"/>
      <c r="AT68" s="215"/>
      <c r="AU68" s="215"/>
      <c r="AV68" s="215"/>
      <c r="AW68" s="215"/>
      <c r="AX68" s="215"/>
      <c r="AY68" s="215"/>
      <c r="AZ68" s="215"/>
      <c r="BA68" s="215"/>
      <c r="BB68" s="215"/>
      <c r="BC68" s="215"/>
      <c r="BD68" s="215"/>
      <c r="BE68" s="215"/>
      <c r="BF68" s="215"/>
      <c r="BG68" s="215"/>
      <c r="BH68" s="215"/>
      <c r="BI68" s="215"/>
      <c r="BJ68" s="215"/>
      <c r="BK68" s="215"/>
      <c r="BL68" s="215"/>
      <c r="BM68" s="215"/>
      <c r="BN68" s="215"/>
      <c r="BO68" s="215"/>
      <c r="BP68" s="215"/>
      <c r="BQ68" s="215"/>
      <c r="BR68" s="215"/>
      <c r="BS68" s="215"/>
      <c r="BT68" s="215"/>
      <c r="BU68" s="215"/>
    </row>
    <row r="69" spans="1:73" x14ac:dyDescent="0.25">
      <c r="A69" s="227">
        <f t="shared" si="10"/>
        <v>50</v>
      </c>
      <c r="B69" s="543">
        <f t="shared" si="13"/>
        <v>1493</v>
      </c>
      <c r="C69" s="229"/>
      <c r="D69" s="229"/>
      <c r="E69" s="229"/>
      <c r="F69" s="229"/>
      <c r="G69" s="229"/>
      <c r="H69" s="230"/>
      <c r="I69" s="231"/>
      <c r="J69" s="231"/>
      <c r="K69" s="210"/>
      <c r="N69" s="215"/>
      <c r="O69" s="215"/>
      <c r="P69" s="215"/>
      <c r="Q69" s="215"/>
      <c r="R69" s="215"/>
      <c r="S69" s="215"/>
      <c r="T69" s="215"/>
      <c r="U69" s="215"/>
      <c r="V69" s="215"/>
      <c r="W69" s="215"/>
      <c r="X69" s="215"/>
      <c r="Y69" s="215"/>
      <c r="Z69" s="215"/>
      <c r="AA69" s="215"/>
      <c r="AB69" s="215"/>
      <c r="AC69" s="215"/>
      <c r="AD69" s="215"/>
      <c r="AE69" s="215"/>
      <c r="AF69" s="215"/>
      <c r="AG69" s="215"/>
      <c r="AH69" s="215"/>
      <c r="AI69" s="215"/>
      <c r="AJ69" s="215"/>
      <c r="AK69" s="215"/>
      <c r="AL69" s="215"/>
      <c r="AM69" s="215"/>
      <c r="AN69" s="215"/>
      <c r="AO69" s="215"/>
      <c r="AP69" s="215"/>
      <c r="AQ69" s="215"/>
      <c r="AR69" s="215"/>
      <c r="AS69" s="215"/>
      <c r="AT69" s="215"/>
      <c r="AU69" s="215"/>
      <c r="AV69" s="215"/>
      <c r="AW69" s="215"/>
      <c r="AX69" s="215"/>
      <c r="AY69" s="215"/>
      <c r="AZ69" s="215"/>
      <c r="BA69" s="215"/>
      <c r="BB69" s="215"/>
      <c r="BC69" s="215"/>
      <c r="BD69" s="215"/>
      <c r="BE69" s="215"/>
      <c r="BF69" s="215"/>
      <c r="BG69" s="215"/>
      <c r="BH69" s="215"/>
      <c r="BI69" s="215"/>
      <c r="BJ69" s="215"/>
      <c r="BK69" s="215"/>
      <c r="BL69" s="215"/>
      <c r="BM69" s="215"/>
      <c r="BN69" s="215"/>
      <c r="BO69" s="215"/>
      <c r="BP69" s="215"/>
      <c r="BQ69" s="215"/>
      <c r="BR69" s="215"/>
      <c r="BS69" s="215"/>
      <c r="BT69" s="215"/>
      <c r="BU69" s="215"/>
    </row>
    <row r="70" spans="1:73" x14ac:dyDescent="0.25">
      <c r="A70" s="227">
        <f t="shared" si="10"/>
        <v>51</v>
      </c>
      <c r="B70" s="543">
        <f t="shared" si="13"/>
        <v>1522</v>
      </c>
      <c r="C70" s="229"/>
      <c r="D70" s="229"/>
      <c r="E70" s="229"/>
      <c r="F70" s="229"/>
      <c r="G70" s="229"/>
      <c r="H70" s="230"/>
      <c r="I70" s="231"/>
      <c r="J70" s="231"/>
      <c r="K70" s="210"/>
      <c r="N70" s="215"/>
      <c r="O70" s="215"/>
      <c r="P70" s="215"/>
      <c r="Q70" s="215"/>
      <c r="R70" s="215"/>
      <c r="S70" s="215"/>
      <c r="T70" s="215"/>
      <c r="U70" s="215"/>
      <c r="V70" s="215"/>
      <c r="W70" s="215"/>
      <c r="X70" s="215"/>
      <c r="Y70" s="215"/>
      <c r="Z70" s="215"/>
      <c r="AA70" s="215"/>
      <c r="AB70" s="215"/>
      <c r="AC70" s="215"/>
      <c r="AD70" s="215"/>
      <c r="AE70" s="215"/>
      <c r="AF70" s="215"/>
      <c r="AG70" s="215"/>
      <c r="AH70" s="215"/>
      <c r="AI70" s="215"/>
      <c r="AJ70" s="215"/>
      <c r="AK70" s="215"/>
      <c r="AL70" s="215"/>
      <c r="AM70" s="215"/>
      <c r="AN70" s="215"/>
      <c r="AO70" s="215"/>
      <c r="AP70" s="215"/>
      <c r="AQ70" s="215"/>
      <c r="AR70" s="215"/>
      <c r="AS70" s="215"/>
      <c r="AT70" s="215"/>
      <c r="AU70" s="215"/>
      <c r="AV70" s="215"/>
      <c r="AW70" s="215"/>
      <c r="AX70" s="215"/>
      <c r="AY70" s="215"/>
      <c r="AZ70" s="215"/>
      <c r="BA70" s="215"/>
      <c r="BB70" s="215"/>
      <c r="BC70" s="215"/>
      <c r="BD70" s="215"/>
      <c r="BE70" s="215"/>
      <c r="BF70" s="215"/>
      <c r="BG70" s="215"/>
      <c r="BH70" s="215"/>
      <c r="BI70" s="215"/>
      <c r="BJ70" s="215"/>
      <c r="BK70" s="215"/>
      <c r="BL70" s="215"/>
      <c r="BM70" s="215"/>
      <c r="BN70" s="215"/>
      <c r="BO70" s="215"/>
      <c r="BP70" s="215"/>
      <c r="BQ70" s="215"/>
      <c r="BR70" s="215"/>
      <c r="BS70" s="215"/>
      <c r="BT70" s="215"/>
      <c r="BU70" s="215"/>
    </row>
    <row r="71" spans="1:73" x14ac:dyDescent="0.25">
      <c r="A71" s="227">
        <f t="shared" si="10"/>
        <v>52</v>
      </c>
      <c r="B71" s="543">
        <f t="shared" si="13"/>
        <v>1553</v>
      </c>
      <c r="C71" s="229"/>
      <c r="D71" s="229"/>
      <c r="E71" s="229"/>
      <c r="F71" s="229"/>
      <c r="G71" s="229"/>
      <c r="H71" s="230"/>
      <c r="I71" s="231"/>
      <c r="J71" s="231"/>
      <c r="K71" s="210"/>
      <c r="N71" s="215"/>
      <c r="O71" s="215"/>
      <c r="P71" s="215"/>
      <c r="Q71" s="215"/>
      <c r="R71" s="215"/>
      <c r="S71" s="215"/>
      <c r="T71" s="215"/>
      <c r="U71" s="215"/>
      <c r="V71" s="215"/>
      <c r="W71" s="215"/>
      <c r="X71" s="215"/>
      <c r="Y71" s="215"/>
      <c r="Z71" s="215"/>
      <c r="AA71" s="215"/>
      <c r="AB71" s="215"/>
      <c r="AC71" s="215"/>
      <c r="AD71" s="215"/>
      <c r="AE71" s="215"/>
      <c r="AF71" s="215"/>
      <c r="AG71" s="215"/>
      <c r="AH71" s="215"/>
      <c r="AI71" s="215"/>
      <c r="AJ71" s="215"/>
      <c r="AK71" s="215"/>
      <c r="AL71" s="215"/>
      <c r="AM71" s="215"/>
      <c r="AN71" s="215"/>
      <c r="AO71" s="215"/>
      <c r="AP71" s="215"/>
      <c r="AQ71" s="215"/>
      <c r="AR71" s="215"/>
      <c r="AS71" s="215"/>
      <c r="AT71" s="215"/>
      <c r="AU71" s="215"/>
      <c r="AV71" s="215"/>
      <c r="AW71" s="215"/>
      <c r="AX71" s="215"/>
      <c r="AY71" s="215"/>
      <c r="AZ71" s="215"/>
      <c r="BA71" s="215"/>
      <c r="BB71" s="215"/>
      <c r="BC71" s="215"/>
      <c r="BD71" s="215"/>
      <c r="BE71" s="215"/>
      <c r="BF71" s="215"/>
      <c r="BG71" s="215"/>
      <c r="BH71" s="215"/>
      <c r="BI71" s="215"/>
      <c r="BJ71" s="215"/>
      <c r="BK71" s="215"/>
      <c r="BL71" s="215"/>
      <c r="BM71" s="215"/>
      <c r="BN71" s="215"/>
      <c r="BO71" s="215"/>
      <c r="BP71" s="215"/>
      <c r="BQ71" s="215"/>
      <c r="BR71" s="215"/>
      <c r="BS71" s="215"/>
      <c r="BT71" s="215"/>
      <c r="BU71" s="215"/>
    </row>
    <row r="72" spans="1:73" x14ac:dyDescent="0.25">
      <c r="A72" s="227">
        <f t="shared" si="10"/>
        <v>53</v>
      </c>
      <c r="B72" s="543">
        <f t="shared" si="13"/>
        <v>1583</v>
      </c>
      <c r="C72" s="229"/>
      <c r="D72" s="229"/>
      <c r="E72" s="229"/>
      <c r="F72" s="229"/>
      <c r="G72" s="229"/>
      <c r="H72" s="230"/>
      <c r="I72" s="231"/>
      <c r="J72" s="231"/>
      <c r="K72" s="210"/>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215"/>
      <c r="AL72" s="215"/>
      <c r="AM72" s="215"/>
      <c r="AN72" s="215"/>
      <c r="AO72" s="215"/>
      <c r="AP72" s="215"/>
      <c r="AQ72" s="215"/>
      <c r="AR72" s="215"/>
      <c r="AS72" s="215"/>
      <c r="AT72" s="215"/>
      <c r="AU72" s="215"/>
      <c r="AV72" s="215"/>
      <c r="AW72" s="215"/>
      <c r="AX72" s="215"/>
      <c r="AY72" s="215"/>
      <c r="AZ72" s="215"/>
      <c r="BA72" s="215"/>
      <c r="BB72" s="215"/>
      <c r="BC72" s="215"/>
      <c r="BD72" s="215"/>
      <c r="BE72" s="215"/>
      <c r="BF72" s="215"/>
      <c r="BG72" s="215"/>
      <c r="BH72" s="215"/>
      <c r="BI72" s="215"/>
      <c r="BJ72" s="215"/>
      <c r="BK72" s="215"/>
      <c r="BL72" s="215"/>
      <c r="BM72" s="215"/>
      <c r="BN72" s="215"/>
      <c r="BO72" s="215"/>
      <c r="BP72" s="215"/>
      <c r="BQ72" s="215"/>
      <c r="BR72" s="215"/>
      <c r="BS72" s="215"/>
      <c r="BT72" s="215"/>
      <c r="BU72" s="215"/>
    </row>
    <row r="73" spans="1:73" x14ac:dyDescent="0.25">
      <c r="A73" s="227">
        <f t="shared" si="10"/>
        <v>54</v>
      </c>
      <c r="B73" s="543">
        <f t="shared" si="13"/>
        <v>1614</v>
      </c>
      <c r="C73" s="229"/>
      <c r="D73" s="229"/>
      <c r="E73" s="229"/>
      <c r="F73" s="229"/>
      <c r="G73" s="229"/>
      <c r="H73" s="230"/>
      <c r="I73" s="231"/>
      <c r="J73" s="231"/>
      <c r="K73" s="210"/>
      <c r="N73" s="215"/>
      <c r="O73" s="215"/>
      <c r="P73" s="215"/>
      <c r="Q73" s="215"/>
      <c r="R73" s="215"/>
      <c r="S73" s="215"/>
      <c r="T73" s="215"/>
      <c r="U73" s="215"/>
      <c r="V73" s="215"/>
      <c r="W73" s="215"/>
      <c r="X73" s="215"/>
      <c r="Y73" s="215"/>
      <c r="Z73" s="215"/>
      <c r="AA73" s="215"/>
      <c r="AB73" s="215"/>
      <c r="AC73" s="215"/>
      <c r="AD73" s="215"/>
      <c r="AE73" s="215"/>
      <c r="AF73" s="215"/>
      <c r="AG73" s="215"/>
      <c r="AH73" s="215"/>
      <c r="AI73" s="215"/>
      <c r="AJ73" s="215"/>
      <c r="AK73" s="215"/>
      <c r="AL73" s="215"/>
      <c r="AM73" s="215"/>
      <c r="AN73" s="215"/>
      <c r="AO73" s="215"/>
      <c r="AP73" s="215"/>
      <c r="AQ73" s="215"/>
      <c r="AR73" s="215"/>
      <c r="AS73" s="215"/>
      <c r="AT73" s="215"/>
      <c r="AU73" s="215"/>
      <c r="AV73" s="215"/>
      <c r="AW73" s="215"/>
      <c r="AX73" s="215"/>
      <c r="AY73" s="215"/>
      <c r="AZ73" s="215"/>
      <c r="BA73" s="215"/>
      <c r="BB73" s="215"/>
      <c r="BC73" s="215"/>
      <c r="BD73" s="215"/>
      <c r="BE73" s="215"/>
      <c r="BF73" s="215"/>
      <c r="BG73" s="215"/>
      <c r="BH73" s="215"/>
      <c r="BI73" s="215"/>
      <c r="BJ73" s="215"/>
      <c r="BK73" s="215"/>
      <c r="BL73" s="215"/>
      <c r="BM73" s="215"/>
      <c r="BN73" s="215"/>
      <c r="BO73" s="215"/>
      <c r="BP73" s="215"/>
      <c r="BQ73" s="215"/>
      <c r="BR73" s="215"/>
      <c r="BS73" s="215"/>
      <c r="BT73" s="215"/>
      <c r="BU73" s="215"/>
    </row>
    <row r="74" spans="1:73" x14ac:dyDescent="0.25">
      <c r="A74" s="227">
        <f t="shared" si="10"/>
        <v>55</v>
      </c>
      <c r="B74" s="543">
        <f t="shared" si="13"/>
        <v>1644</v>
      </c>
      <c r="C74" s="229"/>
      <c r="D74" s="229"/>
      <c r="E74" s="229"/>
      <c r="F74" s="229"/>
      <c r="G74" s="229"/>
      <c r="H74" s="230"/>
      <c r="I74" s="231"/>
      <c r="J74" s="231"/>
      <c r="K74" s="210"/>
      <c r="N74" s="215"/>
      <c r="O74" s="215"/>
      <c r="P74" s="215"/>
      <c r="Q74" s="215"/>
      <c r="R74" s="215"/>
      <c r="S74" s="215"/>
      <c r="T74" s="215"/>
      <c r="U74" s="215"/>
      <c r="V74" s="215"/>
      <c r="W74" s="215"/>
      <c r="X74" s="215"/>
      <c r="Y74" s="215"/>
      <c r="Z74" s="215"/>
      <c r="AA74" s="215"/>
      <c r="AB74" s="215"/>
      <c r="AC74" s="215"/>
      <c r="AD74" s="215"/>
      <c r="AE74" s="215"/>
      <c r="AF74" s="215"/>
      <c r="AG74" s="215"/>
      <c r="AH74" s="215"/>
      <c r="AI74" s="215"/>
      <c r="AJ74" s="215"/>
      <c r="AK74" s="215"/>
      <c r="AL74" s="215"/>
      <c r="AM74" s="215"/>
      <c r="AN74" s="215"/>
      <c r="AO74" s="215"/>
      <c r="AP74" s="215"/>
      <c r="AQ74" s="215"/>
      <c r="AR74" s="215"/>
      <c r="AS74" s="215"/>
      <c r="AT74" s="215"/>
      <c r="AU74" s="215"/>
      <c r="AV74" s="215"/>
      <c r="AW74" s="215"/>
      <c r="AX74" s="215"/>
      <c r="AY74" s="215"/>
      <c r="AZ74" s="215"/>
      <c r="BA74" s="215"/>
      <c r="BB74" s="215"/>
      <c r="BC74" s="215"/>
      <c r="BD74" s="215"/>
      <c r="BE74" s="215"/>
      <c r="BF74" s="215"/>
      <c r="BG74" s="215"/>
      <c r="BH74" s="215"/>
      <c r="BI74" s="215"/>
      <c r="BJ74" s="215"/>
      <c r="BK74" s="215"/>
      <c r="BL74" s="215"/>
      <c r="BM74" s="215"/>
      <c r="BN74" s="215"/>
      <c r="BO74" s="215"/>
      <c r="BP74" s="215"/>
      <c r="BQ74" s="215"/>
      <c r="BR74" s="215"/>
      <c r="BS74" s="215"/>
      <c r="BT74" s="215"/>
      <c r="BU74" s="215"/>
    </row>
    <row r="75" spans="1:73" x14ac:dyDescent="0.25">
      <c r="A75" s="227">
        <f t="shared" si="10"/>
        <v>56</v>
      </c>
      <c r="B75" s="543">
        <f t="shared" si="13"/>
        <v>1675</v>
      </c>
      <c r="C75" s="229"/>
      <c r="D75" s="229"/>
      <c r="E75" s="229"/>
      <c r="F75" s="229"/>
      <c r="G75" s="229"/>
      <c r="H75" s="230"/>
      <c r="I75" s="231"/>
      <c r="J75" s="231"/>
      <c r="K75" s="210"/>
      <c r="N75" s="215"/>
      <c r="O75" s="215"/>
      <c r="P75" s="215"/>
      <c r="Q75" s="215"/>
      <c r="R75" s="215"/>
      <c r="S75" s="215"/>
      <c r="T75" s="215"/>
      <c r="U75" s="215"/>
      <c r="V75" s="215"/>
      <c r="W75" s="215"/>
      <c r="X75" s="215"/>
      <c r="Y75" s="215"/>
      <c r="Z75" s="215"/>
      <c r="AA75" s="215"/>
      <c r="AB75" s="215"/>
      <c r="AC75" s="215"/>
      <c r="AD75" s="215"/>
      <c r="AE75" s="215"/>
      <c r="AF75" s="215"/>
      <c r="AG75" s="215"/>
      <c r="AH75" s="215"/>
      <c r="AI75" s="215"/>
      <c r="AJ75" s="215"/>
      <c r="AK75" s="215"/>
      <c r="AL75" s="215"/>
      <c r="AM75" s="215"/>
      <c r="AN75" s="215"/>
      <c r="AO75" s="215"/>
      <c r="AP75" s="215"/>
      <c r="AQ75" s="215"/>
      <c r="AR75" s="215"/>
      <c r="AS75" s="215"/>
      <c r="AT75" s="215"/>
      <c r="AU75" s="215"/>
      <c r="AV75" s="215"/>
      <c r="AW75" s="215"/>
      <c r="AX75" s="215"/>
      <c r="AY75" s="215"/>
      <c r="AZ75" s="215"/>
      <c r="BA75" s="215"/>
      <c r="BB75" s="215"/>
      <c r="BC75" s="215"/>
      <c r="BD75" s="215"/>
      <c r="BE75" s="215"/>
      <c r="BF75" s="215"/>
      <c r="BG75" s="215"/>
      <c r="BH75" s="215"/>
      <c r="BI75" s="215"/>
      <c r="BJ75" s="215"/>
      <c r="BK75" s="215"/>
      <c r="BL75" s="215"/>
      <c r="BM75" s="215"/>
      <c r="BN75" s="215"/>
      <c r="BO75" s="215"/>
      <c r="BP75" s="215"/>
      <c r="BQ75" s="215"/>
      <c r="BR75" s="215"/>
      <c r="BS75" s="215"/>
      <c r="BT75" s="215"/>
      <c r="BU75" s="215"/>
    </row>
    <row r="76" spans="1:73" x14ac:dyDescent="0.25">
      <c r="A76" s="227">
        <f t="shared" si="10"/>
        <v>57</v>
      </c>
      <c r="B76" s="543">
        <f t="shared" si="13"/>
        <v>1706</v>
      </c>
      <c r="C76" s="229"/>
      <c r="D76" s="229"/>
      <c r="E76" s="229"/>
      <c r="F76" s="229"/>
      <c r="G76" s="229"/>
      <c r="H76" s="230"/>
      <c r="I76" s="231"/>
      <c r="J76" s="231"/>
      <c r="K76" s="210"/>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215"/>
      <c r="AL76" s="215"/>
      <c r="AM76" s="215"/>
      <c r="AN76" s="215"/>
      <c r="AO76" s="215"/>
      <c r="AP76" s="215"/>
      <c r="AQ76" s="215"/>
      <c r="AR76" s="215"/>
      <c r="AS76" s="215"/>
      <c r="AT76" s="215"/>
      <c r="AU76" s="215"/>
      <c r="AV76" s="215"/>
      <c r="AW76" s="215"/>
      <c r="AX76" s="215"/>
      <c r="AY76" s="215"/>
      <c r="AZ76" s="215"/>
      <c r="BA76" s="215"/>
      <c r="BB76" s="215"/>
      <c r="BC76" s="215"/>
      <c r="BD76" s="215"/>
      <c r="BE76" s="215"/>
      <c r="BF76" s="215"/>
      <c r="BG76" s="215"/>
      <c r="BH76" s="215"/>
      <c r="BI76" s="215"/>
      <c r="BJ76" s="215"/>
      <c r="BK76" s="215"/>
      <c r="BL76" s="215"/>
      <c r="BM76" s="215"/>
      <c r="BN76" s="215"/>
      <c r="BO76" s="215"/>
      <c r="BP76" s="215"/>
      <c r="BQ76" s="215"/>
      <c r="BR76" s="215"/>
      <c r="BS76" s="215"/>
      <c r="BT76" s="215"/>
      <c r="BU76" s="215"/>
    </row>
    <row r="77" spans="1:73" x14ac:dyDescent="0.25">
      <c r="A77" s="227">
        <f t="shared" si="10"/>
        <v>58</v>
      </c>
      <c r="B77" s="543">
        <f t="shared" si="13"/>
        <v>1736</v>
      </c>
      <c r="C77" s="229"/>
      <c r="D77" s="229"/>
      <c r="E77" s="229"/>
      <c r="F77" s="229"/>
      <c r="G77" s="229"/>
      <c r="H77" s="230"/>
      <c r="I77" s="231"/>
      <c r="J77" s="231"/>
      <c r="K77" s="210"/>
      <c r="N77" s="215"/>
      <c r="O77" s="215"/>
      <c r="P77" s="215"/>
      <c r="Q77" s="215"/>
      <c r="R77" s="215"/>
      <c r="S77" s="215"/>
      <c r="T77" s="215"/>
      <c r="U77" s="215"/>
      <c r="V77" s="215"/>
      <c r="W77" s="215"/>
      <c r="X77" s="215"/>
      <c r="Y77" s="215"/>
      <c r="Z77" s="215"/>
      <c r="AA77" s="215"/>
      <c r="AB77" s="215"/>
      <c r="AC77" s="215"/>
      <c r="AD77" s="215"/>
      <c r="AE77" s="215"/>
      <c r="AF77" s="215"/>
      <c r="AG77" s="215"/>
      <c r="AH77" s="215"/>
      <c r="AI77" s="215"/>
      <c r="AJ77" s="215"/>
      <c r="AK77" s="215"/>
      <c r="AL77" s="215"/>
      <c r="AM77" s="215"/>
      <c r="AN77" s="215"/>
      <c r="AO77" s="215"/>
      <c r="AP77" s="215"/>
      <c r="AQ77" s="215"/>
      <c r="AR77" s="215"/>
      <c r="AS77" s="215"/>
      <c r="AT77" s="215"/>
      <c r="AU77" s="215"/>
      <c r="AV77" s="215"/>
      <c r="AW77" s="215"/>
      <c r="AX77" s="215"/>
      <c r="AY77" s="215"/>
      <c r="AZ77" s="215"/>
      <c r="BA77" s="215"/>
      <c r="BB77" s="215"/>
      <c r="BC77" s="215"/>
      <c r="BD77" s="215"/>
      <c r="BE77" s="215"/>
      <c r="BF77" s="215"/>
      <c r="BG77" s="215"/>
      <c r="BH77" s="215"/>
      <c r="BI77" s="215"/>
      <c r="BJ77" s="215"/>
      <c r="BK77" s="215"/>
      <c r="BL77" s="215"/>
      <c r="BM77" s="215"/>
      <c r="BN77" s="215"/>
      <c r="BO77" s="215"/>
      <c r="BP77" s="215"/>
      <c r="BQ77" s="215"/>
      <c r="BR77" s="215"/>
      <c r="BS77" s="215"/>
      <c r="BT77" s="215"/>
      <c r="BU77" s="215"/>
    </row>
    <row r="78" spans="1:73" x14ac:dyDescent="0.25">
      <c r="A78" s="227">
        <f t="shared" si="10"/>
        <v>59</v>
      </c>
      <c r="B78" s="543">
        <f t="shared" si="13"/>
        <v>1767</v>
      </c>
      <c r="C78" s="229"/>
      <c r="D78" s="229"/>
      <c r="E78" s="229"/>
      <c r="F78" s="229"/>
      <c r="G78" s="229"/>
      <c r="H78" s="230"/>
      <c r="I78" s="231"/>
      <c r="J78" s="231"/>
      <c r="K78" s="210"/>
      <c r="N78" s="215"/>
      <c r="O78" s="215"/>
      <c r="P78" s="215"/>
      <c r="Q78" s="215"/>
      <c r="R78" s="215"/>
      <c r="S78" s="215"/>
      <c r="T78" s="215"/>
      <c r="U78" s="215"/>
      <c r="V78" s="215"/>
      <c r="W78" s="215"/>
      <c r="X78" s="215"/>
      <c r="Y78" s="215"/>
      <c r="Z78" s="215"/>
      <c r="AA78" s="215"/>
      <c r="AB78" s="215"/>
      <c r="AC78" s="215"/>
      <c r="AD78" s="215"/>
      <c r="AE78" s="215"/>
      <c r="AF78" s="215"/>
      <c r="AG78" s="215"/>
      <c r="AH78" s="215"/>
      <c r="AI78" s="215"/>
      <c r="AJ78" s="215"/>
      <c r="AK78" s="215"/>
      <c r="AL78" s="215"/>
      <c r="AM78" s="215"/>
      <c r="AN78" s="215"/>
      <c r="AO78" s="215"/>
      <c r="AP78" s="215"/>
      <c r="AQ78" s="215"/>
      <c r="AR78" s="215"/>
      <c r="AS78" s="215"/>
      <c r="AT78" s="215"/>
      <c r="AU78" s="215"/>
      <c r="AV78" s="215"/>
      <c r="AW78" s="215"/>
      <c r="AX78" s="215"/>
      <c r="AY78" s="215"/>
      <c r="AZ78" s="215"/>
      <c r="BA78" s="215"/>
      <c r="BB78" s="215"/>
      <c r="BC78" s="215"/>
      <c r="BD78" s="215"/>
      <c r="BE78" s="215"/>
      <c r="BF78" s="215"/>
      <c r="BG78" s="215"/>
      <c r="BH78" s="215"/>
      <c r="BI78" s="215"/>
      <c r="BJ78" s="215"/>
      <c r="BK78" s="215"/>
      <c r="BL78" s="215"/>
      <c r="BM78" s="215"/>
      <c r="BN78" s="215"/>
      <c r="BO78" s="215"/>
      <c r="BP78" s="215"/>
      <c r="BQ78" s="215"/>
      <c r="BR78" s="215"/>
      <c r="BS78" s="215"/>
      <c r="BT78" s="215"/>
      <c r="BU78" s="215"/>
    </row>
    <row r="79" spans="1:73" x14ac:dyDescent="0.25">
      <c r="A79" s="227">
        <f t="shared" si="10"/>
        <v>60</v>
      </c>
      <c r="B79" s="543">
        <f t="shared" si="13"/>
        <v>1797</v>
      </c>
      <c r="C79" s="229"/>
      <c r="D79" s="229"/>
      <c r="E79" s="229"/>
      <c r="F79" s="229"/>
      <c r="G79" s="229"/>
      <c r="H79" s="230"/>
      <c r="I79" s="231"/>
      <c r="J79" s="231"/>
      <c r="K79" s="210"/>
      <c r="N79" s="215"/>
      <c r="O79" s="215"/>
      <c r="P79" s="215"/>
      <c r="Q79" s="215"/>
      <c r="R79" s="215"/>
      <c r="S79" s="215"/>
      <c r="T79" s="215"/>
      <c r="U79" s="215"/>
      <c r="V79" s="215"/>
      <c r="W79" s="215"/>
      <c r="X79" s="215"/>
      <c r="Y79" s="215"/>
      <c r="Z79" s="215"/>
      <c r="AA79" s="215"/>
      <c r="AB79" s="215"/>
      <c r="AC79" s="215"/>
      <c r="AD79" s="215"/>
      <c r="AE79" s="215"/>
      <c r="AF79" s="215"/>
      <c r="AG79" s="215"/>
      <c r="AH79" s="215"/>
      <c r="AI79" s="215"/>
      <c r="AJ79" s="215"/>
      <c r="AK79" s="215"/>
      <c r="AL79" s="215"/>
      <c r="AM79" s="215"/>
      <c r="AN79" s="215"/>
      <c r="AO79" s="215"/>
      <c r="AP79" s="215"/>
      <c r="AQ79" s="215"/>
      <c r="AR79" s="215"/>
      <c r="AS79" s="215"/>
      <c r="AT79" s="215"/>
      <c r="AU79" s="215"/>
      <c r="AV79" s="215"/>
      <c r="AW79" s="215"/>
      <c r="AX79" s="215"/>
      <c r="AY79" s="215"/>
      <c r="AZ79" s="215"/>
      <c r="BA79" s="215"/>
      <c r="BB79" s="215"/>
      <c r="BC79" s="215"/>
      <c r="BD79" s="215"/>
      <c r="BE79" s="215"/>
      <c r="BF79" s="215"/>
      <c r="BG79" s="215"/>
      <c r="BH79" s="215"/>
      <c r="BI79" s="215"/>
      <c r="BJ79" s="215"/>
      <c r="BK79" s="215"/>
      <c r="BL79" s="215"/>
      <c r="BM79" s="215"/>
      <c r="BN79" s="215"/>
      <c r="BO79" s="215"/>
      <c r="BP79" s="215"/>
      <c r="BQ79" s="215"/>
      <c r="BR79" s="215"/>
      <c r="BS79" s="215"/>
      <c r="BT79" s="215"/>
      <c r="BU79" s="215"/>
    </row>
    <row r="80" spans="1:73" x14ac:dyDescent="0.25">
      <c r="A80" s="227">
        <f t="shared" si="10"/>
        <v>61</v>
      </c>
      <c r="B80" s="543">
        <f t="shared" si="13"/>
        <v>1828</v>
      </c>
      <c r="C80" s="229"/>
      <c r="D80" s="229"/>
      <c r="E80" s="229"/>
      <c r="F80" s="229"/>
      <c r="G80" s="229"/>
      <c r="H80" s="230"/>
      <c r="I80" s="231"/>
      <c r="J80" s="231"/>
      <c r="K80" s="210"/>
      <c r="N80" s="215"/>
      <c r="O80" s="215"/>
      <c r="P80" s="215"/>
      <c r="Q80" s="215"/>
      <c r="R80" s="215"/>
      <c r="S80" s="215"/>
      <c r="T80" s="215"/>
      <c r="U80" s="215"/>
      <c r="V80" s="215"/>
      <c r="W80" s="215"/>
      <c r="X80" s="215"/>
      <c r="Y80" s="215"/>
      <c r="Z80" s="215"/>
      <c r="AA80" s="215"/>
      <c r="AB80" s="215"/>
      <c r="AC80" s="215"/>
      <c r="AD80" s="215"/>
      <c r="AE80" s="215"/>
      <c r="AF80" s="215"/>
      <c r="AG80" s="215"/>
      <c r="AH80" s="215"/>
      <c r="AI80" s="215"/>
      <c r="AJ80" s="215"/>
      <c r="AK80" s="215"/>
      <c r="AL80" s="215"/>
      <c r="AM80" s="215"/>
      <c r="AN80" s="215"/>
      <c r="AO80" s="215"/>
      <c r="AP80" s="215"/>
      <c r="AQ80" s="215"/>
      <c r="AR80" s="215"/>
      <c r="AS80" s="215"/>
      <c r="AT80" s="215"/>
      <c r="AU80" s="215"/>
      <c r="AV80" s="215"/>
      <c r="AW80" s="215"/>
      <c r="AX80" s="215"/>
      <c r="AY80" s="215"/>
      <c r="AZ80" s="215"/>
      <c r="BA80" s="215"/>
      <c r="BB80" s="215"/>
      <c r="BC80" s="215"/>
      <c r="BD80" s="215"/>
      <c r="BE80" s="215"/>
      <c r="BF80" s="215"/>
      <c r="BG80" s="215"/>
      <c r="BH80" s="215"/>
      <c r="BI80" s="215"/>
      <c r="BJ80" s="215"/>
      <c r="BK80" s="215"/>
      <c r="BL80" s="215"/>
      <c r="BM80" s="215"/>
      <c r="BN80" s="215"/>
      <c r="BO80" s="215"/>
      <c r="BP80" s="215"/>
      <c r="BQ80" s="215"/>
      <c r="BR80" s="215"/>
      <c r="BS80" s="215"/>
      <c r="BT80" s="215"/>
      <c r="BU80" s="215"/>
    </row>
    <row r="81" spans="1:73" x14ac:dyDescent="0.25">
      <c r="A81" s="227">
        <f t="shared" si="10"/>
        <v>62</v>
      </c>
      <c r="B81" s="543">
        <f t="shared" si="13"/>
        <v>1859</v>
      </c>
      <c r="C81" s="229"/>
      <c r="D81" s="229"/>
      <c r="E81" s="229"/>
      <c r="F81" s="229"/>
      <c r="G81" s="229"/>
      <c r="H81" s="230"/>
      <c r="I81" s="231"/>
      <c r="J81" s="231"/>
      <c r="K81" s="210"/>
      <c r="N81" s="215"/>
      <c r="O81" s="215"/>
      <c r="P81" s="215"/>
      <c r="Q81" s="215"/>
      <c r="R81" s="215"/>
      <c r="S81" s="215"/>
      <c r="T81" s="215"/>
      <c r="U81" s="215"/>
      <c r="V81" s="215"/>
      <c r="W81" s="215"/>
      <c r="X81" s="215"/>
      <c r="Y81" s="215"/>
      <c r="Z81" s="215"/>
      <c r="AA81" s="215"/>
      <c r="AB81" s="215"/>
      <c r="AC81" s="215"/>
      <c r="AD81" s="215"/>
      <c r="AE81" s="215"/>
      <c r="AF81" s="215"/>
      <c r="AG81" s="215"/>
      <c r="AH81" s="215"/>
      <c r="AI81" s="215"/>
      <c r="AJ81" s="215"/>
      <c r="AK81" s="215"/>
      <c r="AL81" s="215"/>
      <c r="AM81" s="215"/>
      <c r="AN81" s="215"/>
      <c r="AO81" s="215"/>
      <c r="AP81" s="215"/>
      <c r="AQ81" s="215"/>
      <c r="AR81" s="215"/>
      <c r="AS81" s="215"/>
      <c r="AT81" s="215"/>
      <c r="AU81" s="215"/>
      <c r="AV81" s="215"/>
      <c r="AW81" s="215"/>
      <c r="AX81" s="215"/>
      <c r="AY81" s="215"/>
      <c r="AZ81" s="215"/>
      <c r="BA81" s="215"/>
      <c r="BB81" s="215"/>
      <c r="BC81" s="215"/>
      <c r="BD81" s="215"/>
      <c r="BE81" s="215"/>
      <c r="BF81" s="215"/>
      <c r="BG81" s="215"/>
      <c r="BH81" s="215"/>
      <c r="BI81" s="215"/>
      <c r="BJ81" s="215"/>
      <c r="BK81" s="215"/>
      <c r="BL81" s="215"/>
      <c r="BM81" s="215"/>
      <c r="BN81" s="215"/>
      <c r="BO81" s="215"/>
      <c r="BP81" s="215"/>
      <c r="BQ81" s="215"/>
      <c r="BR81" s="215"/>
      <c r="BS81" s="215"/>
      <c r="BT81" s="215"/>
      <c r="BU81" s="215"/>
    </row>
    <row r="82" spans="1:73" x14ac:dyDescent="0.25">
      <c r="A82" s="227">
        <f t="shared" si="10"/>
        <v>63</v>
      </c>
      <c r="B82" s="543">
        <f t="shared" si="13"/>
        <v>1887</v>
      </c>
      <c r="C82" s="229"/>
      <c r="D82" s="229"/>
      <c r="E82" s="229"/>
      <c r="F82" s="229"/>
      <c r="G82" s="229"/>
      <c r="H82" s="230"/>
      <c r="I82" s="231"/>
      <c r="J82" s="231"/>
      <c r="K82" s="210"/>
      <c r="N82" s="215"/>
      <c r="O82" s="215"/>
      <c r="P82" s="215"/>
      <c r="Q82" s="215"/>
      <c r="R82" s="215"/>
      <c r="S82" s="215"/>
      <c r="T82" s="215"/>
      <c r="U82" s="215"/>
      <c r="V82" s="215"/>
      <c r="W82" s="215"/>
      <c r="X82" s="215"/>
      <c r="Y82" s="215"/>
      <c r="Z82" s="215"/>
      <c r="AA82" s="215"/>
      <c r="AB82" s="215"/>
      <c r="AC82" s="215"/>
      <c r="AD82" s="215"/>
      <c r="AE82" s="215"/>
      <c r="AF82" s="215"/>
      <c r="AG82" s="215"/>
      <c r="AH82" s="215"/>
      <c r="AI82" s="215"/>
      <c r="AJ82" s="215"/>
      <c r="AK82" s="215"/>
      <c r="AL82" s="215"/>
      <c r="AM82" s="215"/>
      <c r="AN82" s="215"/>
      <c r="AO82" s="215"/>
      <c r="AP82" s="215"/>
      <c r="AQ82" s="215"/>
      <c r="AR82" s="215"/>
      <c r="AS82" s="215"/>
      <c r="AT82" s="215"/>
      <c r="AU82" s="215"/>
      <c r="AV82" s="215"/>
      <c r="AW82" s="215"/>
      <c r="AX82" s="215"/>
      <c r="AY82" s="215"/>
      <c r="AZ82" s="215"/>
      <c r="BA82" s="215"/>
      <c r="BB82" s="215"/>
      <c r="BC82" s="215"/>
      <c r="BD82" s="215"/>
      <c r="BE82" s="215"/>
      <c r="BF82" s="215"/>
      <c r="BG82" s="215"/>
      <c r="BH82" s="215"/>
      <c r="BI82" s="215"/>
      <c r="BJ82" s="215"/>
      <c r="BK82" s="215"/>
      <c r="BL82" s="215"/>
      <c r="BM82" s="215"/>
      <c r="BN82" s="215"/>
      <c r="BO82" s="215"/>
      <c r="BP82" s="215"/>
      <c r="BQ82" s="215"/>
      <c r="BR82" s="215"/>
      <c r="BS82" s="215"/>
      <c r="BT82" s="215"/>
      <c r="BU82" s="215"/>
    </row>
    <row r="83" spans="1:73" x14ac:dyDescent="0.25">
      <c r="A83" s="227">
        <f t="shared" si="10"/>
        <v>64</v>
      </c>
      <c r="B83" s="543">
        <f t="shared" si="13"/>
        <v>1918</v>
      </c>
      <c r="C83" s="229"/>
      <c r="D83" s="229"/>
      <c r="E83" s="229"/>
      <c r="F83" s="229"/>
      <c r="G83" s="229"/>
      <c r="H83" s="230"/>
      <c r="I83" s="231"/>
      <c r="J83" s="231"/>
      <c r="K83" s="210"/>
      <c r="N83" s="215"/>
      <c r="O83" s="215"/>
      <c r="P83" s="215"/>
      <c r="Q83" s="215"/>
      <c r="R83" s="215"/>
      <c r="S83" s="215"/>
      <c r="T83" s="215"/>
      <c r="U83" s="215"/>
      <c r="V83" s="215"/>
      <c r="W83" s="215"/>
      <c r="X83" s="215"/>
      <c r="Y83" s="215"/>
      <c r="Z83" s="215"/>
      <c r="AA83" s="215"/>
      <c r="AB83" s="215"/>
      <c r="AC83" s="215"/>
      <c r="AD83" s="215"/>
      <c r="AE83" s="215"/>
      <c r="AF83" s="215"/>
      <c r="AG83" s="215"/>
      <c r="AH83" s="215"/>
      <c r="AI83" s="215"/>
      <c r="AJ83" s="215"/>
      <c r="AK83" s="215"/>
      <c r="AL83" s="215"/>
      <c r="AM83" s="215"/>
      <c r="AN83" s="215"/>
      <c r="AO83" s="215"/>
      <c r="AP83" s="215"/>
      <c r="AQ83" s="215"/>
      <c r="AR83" s="215"/>
      <c r="AS83" s="215"/>
      <c r="AT83" s="215"/>
      <c r="AU83" s="215"/>
      <c r="AV83" s="215"/>
      <c r="AW83" s="215"/>
      <c r="AX83" s="215"/>
      <c r="AY83" s="215"/>
      <c r="AZ83" s="215"/>
      <c r="BA83" s="215"/>
      <c r="BB83" s="215"/>
      <c r="BC83" s="215"/>
      <c r="BD83" s="215"/>
      <c r="BE83" s="215"/>
      <c r="BF83" s="215"/>
      <c r="BG83" s="215"/>
      <c r="BH83" s="215"/>
      <c r="BI83" s="215"/>
      <c r="BJ83" s="215"/>
      <c r="BK83" s="215"/>
      <c r="BL83" s="215"/>
      <c r="BM83" s="215"/>
      <c r="BN83" s="215"/>
      <c r="BO83" s="215"/>
      <c r="BP83" s="215"/>
      <c r="BQ83" s="215"/>
      <c r="BR83" s="215"/>
      <c r="BS83" s="215"/>
      <c r="BT83" s="215"/>
      <c r="BU83" s="215"/>
    </row>
    <row r="84" spans="1:73" x14ac:dyDescent="0.25">
      <c r="A84" s="227">
        <f t="shared" si="10"/>
        <v>65</v>
      </c>
      <c r="B84" s="543">
        <f t="shared" si="13"/>
        <v>1948</v>
      </c>
      <c r="C84" s="229"/>
      <c r="D84" s="229"/>
      <c r="E84" s="229"/>
      <c r="F84" s="229"/>
      <c r="G84" s="229"/>
      <c r="H84" s="230"/>
      <c r="I84" s="231"/>
      <c r="J84" s="231"/>
      <c r="K84" s="210"/>
      <c r="N84" s="215"/>
      <c r="O84" s="215"/>
      <c r="P84" s="215"/>
      <c r="Q84" s="215"/>
      <c r="R84" s="215"/>
      <c r="S84" s="215"/>
      <c r="T84" s="215"/>
      <c r="U84" s="215"/>
      <c r="V84" s="215"/>
      <c r="W84" s="215"/>
      <c r="X84" s="215"/>
      <c r="Y84" s="215"/>
      <c r="Z84" s="215"/>
      <c r="AA84" s="215"/>
      <c r="AB84" s="215"/>
      <c r="AC84" s="215"/>
      <c r="AD84" s="215"/>
      <c r="AE84" s="215"/>
      <c r="AF84" s="215"/>
      <c r="AG84" s="215"/>
      <c r="AH84" s="215"/>
      <c r="AI84" s="215"/>
      <c r="AJ84" s="215"/>
      <c r="AK84" s="215"/>
      <c r="AL84" s="215"/>
      <c r="AM84" s="215"/>
      <c r="AN84" s="215"/>
      <c r="AO84" s="215"/>
      <c r="AP84" s="215"/>
      <c r="AQ84" s="215"/>
      <c r="AR84" s="215"/>
      <c r="AS84" s="215"/>
      <c r="AT84" s="215"/>
      <c r="AU84" s="215"/>
      <c r="AV84" s="215"/>
      <c r="AW84" s="215"/>
      <c r="AX84" s="215"/>
      <c r="AY84" s="215"/>
      <c r="AZ84" s="215"/>
      <c r="BA84" s="215"/>
      <c r="BB84" s="215"/>
      <c r="BC84" s="215"/>
      <c r="BD84" s="215"/>
      <c r="BE84" s="215"/>
      <c r="BF84" s="215"/>
      <c r="BG84" s="215"/>
      <c r="BH84" s="215"/>
      <c r="BI84" s="215"/>
      <c r="BJ84" s="215"/>
      <c r="BK84" s="215"/>
      <c r="BL84" s="215"/>
      <c r="BM84" s="215"/>
      <c r="BN84" s="215"/>
      <c r="BO84" s="215"/>
      <c r="BP84" s="215"/>
      <c r="BQ84" s="215"/>
      <c r="BR84" s="215"/>
      <c r="BS84" s="215"/>
      <c r="BT84" s="215"/>
      <c r="BU84" s="215"/>
    </row>
    <row r="85" spans="1:73" x14ac:dyDescent="0.25">
      <c r="A85" s="227">
        <f t="shared" ref="A85:A139" si="35">A84+1</f>
        <v>66</v>
      </c>
      <c r="B85" s="543">
        <f t="shared" si="13"/>
        <v>1979</v>
      </c>
      <c r="C85" s="229"/>
      <c r="D85" s="229"/>
      <c r="E85" s="229"/>
      <c r="F85" s="229"/>
      <c r="G85" s="229"/>
      <c r="H85" s="230"/>
      <c r="I85" s="231"/>
      <c r="J85" s="231"/>
      <c r="K85" s="210"/>
      <c r="N85" s="215"/>
      <c r="O85" s="215"/>
      <c r="P85" s="215"/>
      <c r="Q85" s="215"/>
      <c r="R85" s="215"/>
      <c r="S85" s="215"/>
      <c r="T85" s="215"/>
      <c r="U85" s="215"/>
      <c r="V85" s="215"/>
      <c r="W85" s="215"/>
      <c r="X85" s="215"/>
      <c r="Y85" s="215"/>
      <c r="Z85" s="215"/>
      <c r="AA85" s="215"/>
      <c r="AB85" s="215"/>
      <c r="AC85" s="215"/>
      <c r="AD85" s="215"/>
      <c r="AE85" s="215"/>
      <c r="AF85" s="215"/>
      <c r="AG85" s="215"/>
      <c r="AH85" s="215"/>
      <c r="AI85" s="215"/>
      <c r="AJ85" s="215"/>
      <c r="AK85" s="215"/>
      <c r="AL85" s="215"/>
      <c r="AM85" s="215"/>
      <c r="AN85" s="215"/>
      <c r="AO85" s="215"/>
      <c r="AP85" s="215"/>
      <c r="AQ85" s="215"/>
      <c r="AR85" s="215"/>
      <c r="AS85" s="215"/>
      <c r="AT85" s="215"/>
      <c r="AU85" s="215"/>
      <c r="AV85" s="215"/>
      <c r="AW85" s="215"/>
      <c r="AX85" s="215"/>
      <c r="AY85" s="215"/>
      <c r="AZ85" s="215"/>
      <c r="BA85" s="215"/>
      <c r="BB85" s="215"/>
      <c r="BC85" s="215"/>
      <c r="BD85" s="215"/>
      <c r="BE85" s="215"/>
      <c r="BF85" s="215"/>
      <c r="BG85" s="215"/>
      <c r="BH85" s="215"/>
      <c r="BI85" s="215"/>
      <c r="BJ85" s="215"/>
      <c r="BK85" s="215"/>
      <c r="BL85" s="215"/>
      <c r="BM85" s="215"/>
      <c r="BN85" s="215"/>
      <c r="BO85" s="215"/>
      <c r="BP85" s="215"/>
      <c r="BQ85" s="215"/>
      <c r="BR85" s="215"/>
      <c r="BS85" s="215"/>
      <c r="BT85" s="215"/>
      <c r="BU85" s="215"/>
    </row>
    <row r="86" spans="1:73" x14ac:dyDescent="0.25">
      <c r="A86" s="227">
        <f t="shared" si="35"/>
        <v>67</v>
      </c>
      <c r="B86" s="543">
        <f t="shared" ref="B86:B139" si="36">DATE(YEAR(B85),MONTH(B85)+1,1)</f>
        <v>2009</v>
      </c>
      <c r="C86" s="229"/>
      <c r="D86" s="229"/>
      <c r="E86" s="229"/>
      <c r="F86" s="229"/>
      <c r="G86" s="229"/>
      <c r="H86" s="230"/>
      <c r="I86" s="231"/>
      <c r="J86" s="231"/>
      <c r="K86" s="210"/>
      <c r="N86" s="215"/>
      <c r="O86" s="215"/>
      <c r="P86" s="215"/>
      <c r="Q86" s="215"/>
      <c r="R86" s="215"/>
      <c r="S86" s="215"/>
      <c r="T86" s="215"/>
      <c r="U86" s="215"/>
      <c r="V86" s="215"/>
      <c r="W86" s="215"/>
      <c r="X86" s="215"/>
      <c r="Y86" s="215"/>
      <c r="Z86" s="215"/>
      <c r="AA86" s="215"/>
      <c r="AB86" s="215"/>
      <c r="AC86" s="215"/>
      <c r="AD86" s="215"/>
      <c r="AE86" s="215"/>
      <c r="AF86" s="215"/>
      <c r="AG86" s="215"/>
      <c r="AH86" s="215"/>
      <c r="AI86" s="215"/>
      <c r="AJ86" s="215"/>
      <c r="AK86" s="215"/>
      <c r="AL86" s="215"/>
      <c r="AM86" s="215"/>
      <c r="AN86" s="215"/>
      <c r="AO86" s="215"/>
      <c r="AP86" s="215"/>
      <c r="AQ86" s="215"/>
      <c r="AR86" s="215"/>
      <c r="AS86" s="215"/>
      <c r="AT86" s="215"/>
      <c r="AU86" s="215"/>
      <c r="AV86" s="215"/>
      <c r="AW86" s="215"/>
      <c r="AX86" s="215"/>
      <c r="AY86" s="215"/>
      <c r="AZ86" s="215"/>
      <c r="BA86" s="215"/>
      <c r="BB86" s="215"/>
      <c r="BC86" s="215"/>
      <c r="BD86" s="215"/>
      <c r="BE86" s="215"/>
      <c r="BF86" s="215"/>
      <c r="BG86" s="215"/>
      <c r="BH86" s="215"/>
      <c r="BI86" s="215"/>
      <c r="BJ86" s="215"/>
      <c r="BK86" s="215"/>
      <c r="BL86" s="215"/>
      <c r="BM86" s="215"/>
      <c r="BN86" s="215"/>
      <c r="BO86" s="215"/>
      <c r="BP86" s="215"/>
      <c r="BQ86" s="215"/>
      <c r="BR86" s="215"/>
      <c r="BS86" s="215"/>
      <c r="BT86" s="215"/>
      <c r="BU86" s="215"/>
    </row>
    <row r="87" spans="1:73" x14ac:dyDescent="0.25">
      <c r="A87" s="227">
        <f t="shared" si="35"/>
        <v>68</v>
      </c>
      <c r="B87" s="543">
        <f t="shared" si="36"/>
        <v>2040</v>
      </c>
      <c r="C87" s="229"/>
      <c r="D87" s="229"/>
      <c r="E87" s="229"/>
      <c r="F87" s="229"/>
      <c r="G87" s="229"/>
      <c r="H87" s="230"/>
      <c r="I87" s="231"/>
      <c r="J87" s="231"/>
      <c r="K87" s="210"/>
      <c r="N87" s="215"/>
      <c r="O87" s="215"/>
      <c r="P87" s="215"/>
      <c r="Q87" s="215"/>
      <c r="R87" s="215"/>
      <c r="S87" s="215"/>
      <c r="T87" s="215"/>
      <c r="U87" s="215"/>
      <c r="V87" s="215"/>
      <c r="W87" s="215"/>
      <c r="X87" s="215"/>
      <c r="Y87" s="215"/>
      <c r="Z87" s="215"/>
      <c r="AA87" s="215"/>
      <c r="AB87" s="215"/>
      <c r="AC87" s="215"/>
      <c r="AD87" s="215"/>
      <c r="AE87" s="215"/>
      <c r="AF87" s="215"/>
      <c r="AG87" s="215"/>
      <c r="AH87" s="215"/>
      <c r="AI87" s="215"/>
      <c r="AJ87" s="215"/>
      <c r="AK87" s="215"/>
      <c r="AL87" s="215"/>
      <c r="AM87" s="215"/>
      <c r="AN87" s="215"/>
      <c r="AO87" s="215"/>
      <c r="AP87" s="215"/>
      <c r="AQ87" s="215"/>
      <c r="AR87" s="215"/>
      <c r="AS87" s="215"/>
      <c r="AT87" s="215"/>
      <c r="AU87" s="215"/>
      <c r="AV87" s="215"/>
      <c r="AW87" s="215"/>
      <c r="AX87" s="215"/>
      <c r="AY87" s="215"/>
      <c r="AZ87" s="215"/>
      <c r="BA87" s="215"/>
      <c r="BB87" s="215"/>
      <c r="BC87" s="215"/>
      <c r="BD87" s="215"/>
      <c r="BE87" s="215"/>
      <c r="BF87" s="215"/>
      <c r="BG87" s="215"/>
      <c r="BH87" s="215"/>
      <c r="BI87" s="215"/>
      <c r="BJ87" s="215"/>
      <c r="BK87" s="215"/>
      <c r="BL87" s="215"/>
      <c r="BM87" s="215"/>
      <c r="BN87" s="215"/>
      <c r="BO87" s="215"/>
      <c r="BP87" s="215"/>
      <c r="BQ87" s="215"/>
      <c r="BR87" s="215"/>
      <c r="BS87" s="215"/>
      <c r="BT87" s="215"/>
      <c r="BU87" s="215"/>
    </row>
    <row r="88" spans="1:73" x14ac:dyDescent="0.25">
      <c r="A88" s="227">
        <f t="shared" si="35"/>
        <v>69</v>
      </c>
      <c r="B88" s="543">
        <f t="shared" si="36"/>
        <v>2071</v>
      </c>
      <c r="C88" s="229"/>
      <c r="D88" s="229"/>
      <c r="E88" s="229"/>
      <c r="F88" s="229"/>
      <c r="G88" s="229"/>
      <c r="H88" s="230"/>
      <c r="I88" s="231"/>
      <c r="J88" s="231"/>
      <c r="K88" s="210"/>
      <c r="N88" s="215"/>
      <c r="O88" s="215"/>
      <c r="P88" s="215"/>
      <c r="Q88" s="215"/>
      <c r="R88" s="215"/>
      <c r="S88" s="215"/>
      <c r="T88" s="215"/>
      <c r="U88" s="215"/>
      <c r="V88" s="215"/>
      <c r="W88" s="215"/>
      <c r="X88" s="215"/>
      <c r="Y88" s="215"/>
      <c r="Z88" s="215"/>
      <c r="AA88" s="215"/>
      <c r="AB88" s="215"/>
      <c r="AC88" s="215"/>
      <c r="AD88" s="215"/>
      <c r="AE88" s="215"/>
      <c r="AF88" s="215"/>
      <c r="AG88" s="215"/>
      <c r="AH88" s="215"/>
      <c r="AI88" s="215"/>
      <c r="AJ88" s="215"/>
      <c r="AK88" s="215"/>
      <c r="AL88" s="215"/>
      <c r="AM88" s="215"/>
      <c r="AN88" s="215"/>
      <c r="AO88" s="215"/>
      <c r="AP88" s="215"/>
      <c r="AQ88" s="215"/>
      <c r="AR88" s="215"/>
      <c r="AS88" s="215"/>
      <c r="AT88" s="215"/>
      <c r="AU88" s="215"/>
      <c r="AV88" s="215"/>
      <c r="AW88" s="215"/>
      <c r="AX88" s="215"/>
      <c r="AY88" s="215"/>
      <c r="AZ88" s="215"/>
      <c r="BA88" s="215"/>
      <c r="BB88" s="215"/>
      <c r="BC88" s="215"/>
      <c r="BD88" s="215"/>
      <c r="BE88" s="215"/>
      <c r="BF88" s="215"/>
      <c r="BG88" s="215"/>
      <c r="BH88" s="215"/>
      <c r="BI88" s="215"/>
      <c r="BJ88" s="215"/>
      <c r="BK88" s="215"/>
      <c r="BL88" s="215"/>
      <c r="BM88" s="215"/>
      <c r="BN88" s="215"/>
      <c r="BO88" s="215"/>
      <c r="BP88" s="215"/>
      <c r="BQ88" s="215"/>
      <c r="BR88" s="215"/>
      <c r="BS88" s="215"/>
      <c r="BT88" s="215"/>
      <c r="BU88" s="215"/>
    </row>
    <row r="89" spans="1:73" x14ac:dyDescent="0.25">
      <c r="A89" s="227">
        <f t="shared" si="35"/>
        <v>70</v>
      </c>
      <c r="B89" s="543">
        <f t="shared" si="36"/>
        <v>2101</v>
      </c>
      <c r="C89" s="229"/>
      <c r="D89" s="229"/>
      <c r="E89" s="229"/>
      <c r="F89" s="229"/>
      <c r="G89" s="229"/>
      <c r="H89" s="230"/>
      <c r="I89" s="231"/>
      <c r="J89" s="231"/>
      <c r="K89" s="210"/>
      <c r="N89" s="215"/>
      <c r="O89" s="215"/>
      <c r="P89" s="215"/>
      <c r="Q89" s="215"/>
      <c r="R89" s="215"/>
      <c r="S89" s="215"/>
      <c r="T89" s="215"/>
      <c r="U89" s="215"/>
      <c r="V89" s="215"/>
      <c r="W89" s="215"/>
      <c r="X89" s="215"/>
      <c r="Y89" s="215"/>
      <c r="Z89" s="215"/>
      <c r="AA89" s="215"/>
      <c r="AB89" s="215"/>
      <c r="AC89" s="215"/>
      <c r="AD89" s="215"/>
      <c r="AE89" s="215"/>
      <c r="AF89" s="215"/>
      <c r="AG89" s="215"/>
      <c r="AH89" s="215"/>
      <c r="AI89" s="215"/>
      <c r="AJ89" s="215"/>
      <c r="AK89" s="215"/>
      <c r="AL89" s="215"/>
      <c r="AM89" s="215"/>
      <c r="AN89" s="215"/>
      <c r="AO89" s="215"/>
      <c r="AP89" s="215"/>
      <c r="AQ89" s="215"/>
      <c r="AR89" s="215"/>
      <c r="AS89" s="215"/>
      <c r="AT89" s="215"/>
      <c r="AU89" s="215"/>
      <c r="AV89" s="215"/>
      <c r="AW89" s="215"/>
      <c r="AX89" s="215"/>
      <c r="AY89" s="215"/>
      <c r="AZ89" s="215"/>
      <c r="BA89" s="215"/>
      <c r="BB89" s="215"/>
      <c r="BC89" s="215"/>
      <c r="BD89" s="215"/>
      <c r="BE89" s="215"/>
      <c r="BF89" s="215"/>
      <c r="BG89" s="215"/>
      <c r="BH89" s="215"/>
      <c r="BI89" s="215"/>
      <c r="BJ89" s="215"/>
      <c r="BK89" s="215"/>
      <c r="BL89" s="215"/>
      <c r="BM89" s="215"/>
      <c r="BN89" s="215"/>
      <c r="BO89" s="215"/>
      <c r="BP89" s="215"/>
      <c r="BQ89" s="215"/>
      <c r="BR89" s="215"/>
      <c r="BS89" s="215"/>
      <c r="BT89" s="215"/>
      <c r="BU89" s="215"/>
    </row>
    <row r="90" spans="1:73" x14ac:dyDescent="0.25">
      <c r="A90" s="227">
        <f t="shared" si="35"/>
        <v>71</v>
      </c>
      <c r="B90" s="543">
        <f t="shared" si="36"/>
        <v>2132</v>
      </c>
      <c r="C90" s="229"/>
      <c r="D90" s="229"/>
      <c r="E90" s="229"/>
      <c r="F90" s="229"/>
      <c r="G90" s="229"/>
      <c r="H90" s="230"/>
      <c r="I90" s="231"/>
      <c r="J90" s="231"/>
      <c r="K90" s="210"/>
      <c r="N90" s="215"/>
      <c r="O90" s="215"/>
      <c r="P90" s="215"/>
      <c r="Q90" s="215"/>
      <c r="R90" s="215"/>
      <c r="S90" s="215"/>
      <c r="T90" s="215"/>
      <c r="U90" s="215"/>
      <c r="V90" s="215"/>
      <c r="W90" s="215"/>
      <c r="X90" s="215"/>
      <c r="Y90" s="215"/>
      <c r="Z90" s="215"/>
      <c r="AA90" s="215"/>
      <c r="AB90" s="215"/>
      <c r="AC90" s="215"/>
      <c r="AD90" s="215"/>
      <c r="AE90" s="215"/>
      <c r="AF90" s="215"/>
      <c r="AG90" s="215"/>
      <c r="AH90" s="215"/>
      <c r="AI90" s="215"/>
      <c r="AJ90" s="215"/>
      <c r="AK90" s="215"/>
      <c r="AL90" s="215"/>
      <c r="AM90" s="215"/>
      <c r="AN90" s="215"/>
      <c r="AO90" s="215"/>
      <c r="AP90" s="215"/>
      <c r="AQ90" s="215"/>
      <c r="AR90" s="215"/>
      <c r="AS90" s="215"/>
      <c r="AT90" s="215"/>
      <c r="AU90" s="215"/>
      <c r="AV90" s="215"/>
      <c r="AW90" s="215"/>
      <c r="AX90" s="215"/>
      <c r="AY90" s="215"/>
      <c r="AZ90" s="215"/>
      <c r="BA90" s="215"/>
      <c r="BB90" s="215"/>
      <c r="BC90" s="215"/>
      <c r="BD90" s="215"/>
      <c r="BE90" s="215"/>
      <c r="BF90" s="215"/>
      <c r="BG90" s="215"/>
      <c r="BH90" s="215"/>
      <c r="BI90" s="215"/>
      <c r="BJ90" s="215"/>
      <c r="BK90" s="215"/>
      <c r="BL90" s="215"/>
      <c r="BM90" s="215"/>
      <c r="BN90" s="215"/>
      <c r="BO90" s="215"/>
      <c r="BP90" s="215"/>
      <c r="BQ90" s="215"/>
      <c r="BR90" s="215"/>
      <c r="BS90" s="215"/>
      <c r="BT90" s="215"/>
      <c r="BU90" s="215"/>
    </row>
    <row r="91" spans="1:73" x14ac:dyDescent="0.25">
      <c r="A91" s="227">
        <f t="shared" si="35"/>
        <v>72</v>
      </c>
      <c r="B91" s="543">
        <f t="shared" si="36"/>
        <v>2162</v>
      </c>
      <c r="C91" s="229"/>
      <c r="D91" s="229"/>
      <c r="E91" s="229"/>
      <c r="F91" s="229"/>
      <c r="G91" s="229"/>
      <c r="H91" s="230"/>
      <c r="I91" s="231"/>
      <c r="J91" s="231"/>
      <c r="K91" s="210"/>
      <c r="N91" s="215"/>
      <c r="O91" s="215"/>
      <c r="P91" s="215"/>
      <c r="Q91" s="215"/>
      <c r="R91" s="215"/>
      <c r="S91" s="215"/>
      <c r="T91" s="215"/>
      <c r="U91" s="215"/>
      <c r="V91" s="215"/>
      <c r="W91" s="215"/>
      <c r="X91" s="215"/>
      <c r="Y91" s="215"/>
      <c r="Z91" s="215"/>
      <c r="AA91" s="215"/>
      <c r="AB91" s="215"/>
      <c r="AC91" s="215"/>
      <c r="AD91" s="215"/>
      <c r="AE91" s="215"/>
      <c r="AF91" s="215"/>
      <c r="AG91" s="215"/>
      <c r="AH91" s="215"/>
      <c r="AI91" s="215"/>
      <c r="AJ91" s="215"/>
      <c r="AK91" s="215"/>
      <c r="AL91" s="215"/>
      <c r="AM91" s="215"/>
      <c r="AN91" s="215"/>
      <c r="AO91" s="215"/>
      <c r="AP91" s="215"/>
      <c r="AQ91" s="215"/>
      <c r="AR91" s="215"/>
      <c r="AS91" s="215"/>
      <c r="AT91" s="215"/>
      <c r="AU91" s="215"/>
      <c r="AV91" s="215"/>
      <c r="AW91" s="215"/>
      <c r="AX91" s="215"/>
      <c r="AY91" s="215"/>
      <c r="AZ91" s="215"/>
      <c r="BA91" s="215"/>
      <c r="BB91" s="215"/>
      <c r="BC91" s="215"/>
      <c r="BD91" s="215"/>
      <c r="BE91" s="215"/>
      <c r="BF91" s="215"/>
      <c r="BG91" s="215"/>
      <c r="BH91" s="215"/>
      <c r="BI91" s="215"/>
      <c r="BJ91" s="215"/>
      <c r="BK91" s="215"/>
      <c r="BL91" s="215"/>
      <c r="BM91" s="215"/>
      <c r="BN91" s="215"/>
      <c r="BO91" s="215"/>
      <c r="BP91" s="215"/>
      <c r="BQ91" s="215"/>
      <c r="BR91" s="215"/>
      <c r="BS91" s="215"/>
      <c r="BT91" s="215"/>
      <c r="BU91" s="215"/>
    </row>
    <row r="92" spans="1:73" x14ac:dyDescent="0.25">
      <c r="A92" s="227">
        <f t="shared" si="35"/>
        <v>73</v>
      </c>
      <c r="B92" s="543">
        <f t="shared" si="36"/>
        <v>2193</v>
      </c>
      <c r="C92" s="229"/>
      <c r="D92" s="229"/>
      <c r="E92" s="229"/>
      <c r="F92" s="229"/>
      <c r="G92" s="229"/>
      <c r="H92" s="230"/>
      <c r="I92" s="231"/>
      <c r="J92" s="231"/>
      <c r="N92" s="215"/>
      <c r="O92" s="215"/>
      <c r="P92" s="215"/>
      <c r="Q92" s="215"/>
      <c r="R92" s="215"/>
      <c r="S92" s="215"/>
      <c r="T92" s="215"/>
      <c r="U92" s="215"/>
      <c r="V92" s="215"/>
      <c r="W92" s="215"/>
      <c r="X92" s="215"/>
      <c r="Y92" s="215"/>
      <c r="Z92" s="215"/>
      <c r="AA92" s="215"/>
      <c r="AB92" s="215"/>
      <c r="AC92" s="215"/>
      <c r="AD92" s="215"/>
      <c r="AE92" s="215"/>
      <c r="AF92" s="215"/>
      <c r="AG92" s="215"/>
      <c r="AH92" s="215"/>
      <c r="AI92" s="215"/>
      <c r="AJ92" s="215"/>
      <c r="AK92" s="215"/>
      <c r="AL92" s="215"/>
      <c r="AM92" s="215"/>
      <c r="AN92" s="215"/>
      <c r="AO92" s="215"/>
      <c r="AP92" s="215"/>
      <c r="AQ92" s="215"/>
      <c r="AR92" s="215"/>
      <c r="AS92" s="215"/>
      <c r="AT92" s="215"/>
      <c r="AU92" s="215"/>
      <c r="AV92" s="215"/>
      <c r="AW92" s="215"/>
      <c r="AX92" s="215"/>
      <c r="AY92" s="215"/>
      <c r="AZ92" s="215"/>
      <c r="BA92" s="215"/>
      <c r="BB92" s="215"/>
      <c r="BC92" s="215"/>
      <c r="BD92" s="215"/>
      <c r="BE92" s="215"/>
      <c r="BF92" s="215"/>
      <c r="BG92" s="215"/>
      <c r="BH92" s="215"/>
      <c r="BI92" s="215"/>
      <c r="BJ92" s="215"/>
      <c r="BK92" s="215"/>
      <c r="BL92" s="215"/>
      <c r="BM92" s="215"/>
      <c r="BN92" s="215"/>
      <c r="BO92" s="215"/>
      <c r="BP92" s="215"/>
      <c r="BQ92" s="215"/>
      <c r="BR92" s="215"/>
      <c r="BS92" s="215"/>
      <c r="BT92" s="215"/>
      <c r="BU92" s="215"/>
    </row>
    <row r="93" spans="1:73" x14ac:dyDescent="0.25">
      <c r="A93" s="227">
        <f t="shared" si="35"/>
        <v>74</v>
      </c>
      <c r="B93" s="543">
        <f t="shared" si="36"/>
        <v>2224</v>
      </c>
      <c r="C93" s="229"/>
      <c r="D93" s="229"/>
      <c r="E93" s="229"/>
      <c r="F93" s="229"/>
      <c r="G93" s="229"/>
      <c r="H93" s="230"/>
      <c r="I93" s="231"/>
      <c r="J93" s="231"/>
      <c r="N93" s="215"/>
      <c r="O93" s="215"/>
      <c r="P93" s="215"/>
      <c r="Q93" s="215"/>
      <c r="R93" s="215"/>
      <c r="S93" s="215"/>
      <c r="T93" s="215"/>
      <c r="U93" s="215"/>
      <c r="V93" s="215"/>
      <c r="W93" s="215"/>
      <c r="X93" s="215"/>
      <c r="Y93" s="215"/>
      <c r="Z93" s="215"/>
      <c r="AA93" s="215"/>
      <c r="AB93" s="215"/>
      <c r="AC93" s="215"/>
      <c r="AD93" s="215"/>
      <c r="AE93" s="215"/>
      <c r="AF93" s="215"/>
      <c r="AG93" s="215"/>
      <c r="AH93" s="215"/>
      <c r="AI93" s="215"/>
      <c r="AJ93" s="215"/>
      <c r="AK93" s="215"/>
      <c r="AL93" s="215"/>
      <c r="AM93" s="215"/>
      <c r="AN93" s="215"/>
      <c r="AO93" s="215"/>
      <c r="AP93" s="215"/>
      <c r="AQ93" s="215"/>
      <c r="AR93" s="215"/>
      <c r="AS93" s="215"/>
      <c r="AT93" s="215"/>
      <c r="AU93" s="215"/>
      <c r="AV93" s="215"/>
      <c r="AW93" s="215"/>
      <c r="AX93" s="215"/>
      <c r="AY93" s="215"/>
      <c r="AZ93" s="215"/>
      <c r="BA93" s="215"/>
      <c r="BB93" s="215"/>
      <c r="BC93" s="215"/>
      <c r="BD93" s="215"/>
      <c r="BE93" s="215"/>
      <c r="BF93" s="215"/>
      <c r="BG93" s="215"/>
      <c r="BH93" s="215"/>
      <c r="BI93" s="215"/>
      <c r="BJ93" s="215"/>
      <c r="BK93" s="215"/>
      <c r="BL93" s="215"/>
      <c r="BM93" s="215"/>
      <c r="BN93" s="215"/>
      <c r="BO93" s="215"/>
      <c r="BP93" s="215"/>
      <c r="BQ93" s="215"/>
      <c r="BR93" s="215"/>
      <c r="BS93" s="215"/>
      <c r="BT93" s="215"/>
      <c r="BU93" s="215"/>
    </row>
    <row r="94" spans="1:73" x14ac:dyDescent="0.25">
      <c r="A94" s="227">
        <f t="shared" si="35"/>
        <v>75</v>
      </c>
      <c r="B94" s="543">
        <f t="shared" si="36"/>
        <v>2252</v>
      </c>
      <c r="C94" s="229"/>
      <c r="D94" s="229"/>
      <c r="E94" s="229"/>
      <c r="F94" s="229"/>
      <c r="G94" s="229"/>
      <c r="H94" s="230"/>
      <c r="I94" s="231"/>
      <c r="J94" s="231"/>
      <c r="N94" s="215"/>
      <c r="O94" s="215"/>
      <c r="P94" s="215"/>
      <c r="Q94" s="215"/>
      <c r="R94" s="215"/>
      <c r="S94" s="215"/>
      <c r="T94" s="215"/>
      <c r="U94" s="215"/>
      <c r="V94" s="215"/>
      <c r="W94" s="215"/>
      <c r="X94" s="215"/>
      <c r="Y94" s="215"/>
      <c r="Z94" s="215"/>
      <c r="AA94" s="215"/>
      <c r="AB94" s="215"/>
      <c r="AC94" s="215"/>
      <c r="AD94" s="215"/>
      <c r="AE94" s="215"/>
      <c r="AF94" s="215"/>
      <c r="AG94" s="215"/>
      <c r="AH94" s="215"/>
      <c r="AI94" s="215"/>
      <c r="AJ94" s="215"/>
      <c r="AK94" s="215"/>
      <c r="AL94" s="215"/>
      <c r="AM94" s="215"/>
      <c r="AN94" s="215"/>
      <c r="AO94" s="215"/>
      <c r="AP94" s="215"/>
      <c r="AQ94" s="215"/>
      <c r="AR94" s="215"/>
      <c r="AS94" s="215"/>
      <c r="AT94" s="215"/>
      <c r="AU94" s="215"/>
      <c r="AV94" s="215"/>
      <c r="AW94" s="215"/>
      <c r="AX94" s="215"/>
      <c r="AY94" s="215"/>
      <c r="AZ94" s="215"/>
      <c r="BA94" s="215"/>
      <c r="BB94" s="215"/>
      <c r="BC94" s="215"/>
      <c r="BD94" s="215"/>
      <c r="BE94" s="215"/>
      <c r="BF94" s="215"/>
      <c r="BG94" s="215"/>
      <c r="BH94" s="215"/>
      <c r="BI94" s="215"/>
      <c r="BJ94" s="215"/>
      <c r="BK94" s="215"/>
      <c r="BL94" s="215"/>
      <c r="BM94" s="215"/>
      <c r="BN94" s="215"/>
      <c r="BO94" s="215"/>
      <c r="BP94" s="215"/>
      <c r="BQ94" s="215"/>
      <c r="BR94" s="215"/>
      <c r="BS94" s="215"/>
      <c r="BT94" s="215"/>
      <c r="BU94" s="215"/>
    </row>
    <row r="95" spans="1:73" x14ac:dyDescent="0.25">
      <c r="A95" s="227">
        <f t="shared" si="35"/>
        <v>76</v>
      </c>
      <c r="B95" s="543">
        <f t="shared" si="36"/>
        <v>2283</v>
      </c>
      <c r="C95" s="229"/>
      <c r="D95" s="229"/>
      <c r="E95" s="229"/>
      <c r="F95" s="229"/>
      <c r="G95" s="229"/>
      <c r="H95" s="230"/>
      <c r="I95" s="231"/>
      <c r="J95" s="231"/>
      <c r="N95" s="215"/>
      <c r="O95" s="215"/>
      <c r="P95" s="215"/>
      <c r="Q95" s="215"/>
      <c r="R95" s="215"/>
      <c r="S95" s="215"/>
      <c r="T95" s="215"/>
      <c r="U95" s="215"/>
      <c r="V95" s="215"/>
      <c r="W95" s="215"/>
      <c r="X95" s="215"/>
      <c r="Y95" s="215"/>
      <c r="Z95" s="215"/>
      <c r="AA95" s="215"/>
      <c r="AB95" s="215"/>
      <c r="AC95" s="215"/>
      <c r="AD95" s="215"/>
      <c r="AE95" s="215"/>
      <c r="AF95" s="215"/>
      <c r="AG95" s="215"/>
      <c r="AH95" s="215"/>
      <c r="AI95" s="215"/>
      <c r="AJ95" s="215"/>
      <c r="AK95" s="215"/>
      <c r="AL95" s="215"/>
      <c r="AM95" s="215"/>
      <c r="AN95" s="215"/>
      <c r="AO95" s="215"/>
      <c r="AP95" s="215"/>
      <c r="AQ95" s="215"/>
      <c r="AR95" s="215"/>
      <c r="AS95" s="215"/>
      <c r="AT95" s="215"/>
      <c r="AU95" s="215"/>
      <c r="AV95" s="215"/>
      <c r="AW95" s="215"/>
      <c r="AX95" s="215"/>
      <c r="AY95" s="215"/>
      <c r="AZ95" s="215"/>
      <c r="BA95" s="215"/>
      <c r="BB95" s="215"/>
      <c r="BC95" s="215"/>
      <c r="BD95" s="215"/>
      <c r="BE95" s="215"/>
      <c r="BF95" s="215"/>
      <c r="BG95" s="215"/>
      <c r="BH95" s="215"/>
      <c r="BI95" s="215"/>
      <c r="BJ95" s="215"/>
      <c r="BK95" s="215"/>
      <c r="BL95" s="215"/>
      <c r="BM95" s="215"/>
      <c r="BN95" s="215"/>
      <c r="BO95" s="215"/>
      <c r="BP95" s="215"/>
      <c r="BQ95" s="215"/>
      <c r="BR95" s="215"/>
      <c r="BS95" s="215"/>
      <c r="BT95" s="215"/>
      <c r="BU95" s="215"/>
    </row>
    <row r="96" spans="1:73" x14ac:dyDescent="0.25">
      <c r="A96" s="227">
        <f t="shared" si="35"/>
        <v>77</v>
      </c>
      <c r="B96" s="543">
        <f t="shared" si="36"/>
        <v>2313</v>
      </c>
      <c r="C96" s="229"/>
      <c r="D96" s="229"/>
      <c r="E96" s="229"/>
      <c r="F96" s="229"/>
      <c r="G96" s="229"/>
      <c r="H96" s="230"/>
      <c r="I96" s="231"/>
      <c r="J96" s="231"/>
      <c r="N96" s="215"/>
      <c r="O96" s="215"/>
      <c r="P96" s="215"/>
      <c r="Q96" s="215"/>
      <c r="R96" s="215"/>
      <c r="S96" s="215"/>
      <c r="T96" s="215"/>
      <c r="U96" s="215"/>
      <c r="V96" s="215"/>
      <c r="W96" s="215"/>
      <c r="X96" s="215"/>
      <c r="Y96" s="215"/>
      <c r="Z96" s="215"/>
      <c r="AA96" s="215"/>
      <c r="AB96" s="215"/>
      <c r="AC96" s="215"/>
      <c r="AD96" s="215"/>
      <c r="AE96" s="215"/>
      <c r="AF96" s="215"/>
      <c r="AG96" s="215"/>
      <c r="AH96" s="215"/>
      <c r="AI96" s="215"/>
      <c r="AJ96" s="215"/>
      <c r="AK96" s="215"/>
      <c r="AL96" s="215"/>
      <c r="AM96" s="215"/>
      <c r="AN96" s="215"/>
      <c r="AO96" s="215"/>
      <c r="AP96" s="215"/>
      <c r="AQ96" s="215"/>
      <c r="AR96" s="215"/>
      <c r="AS96" s="215"/>
      <c r="AT96" s="215"/>
      <c r="AU96" s="215"/>
      <c r="AV96" s="215"/>
      <c r="AW96" s="215"/>
      <c r="AX96" s="215"/>
      <c r="AY96" s="215"/>
      <c r="AZ96" s="215"/>
      <c r="BA96" s="215"/>
      <c r="BB96" s="215"/>
      <c r="BC96" s="215"/>
      <c r="BD96" s="215"/>
      <c r="BE96" s="215"/>
      <c r="BF96" s="215"/>
      <c r="BG96" s="215"/>
      <c r="BH96" s="215"/>
      <c r="BI96" s="215"/>
      <c r="BJ96" s="215"/>
      <c r="BK96" s="215"/>
      <c r="BL96" s="215"/>
      <c r="BM96" s="215"/>
      <c r="BN96" s="215"/>
      <c r="BO96" s="215"/>
      <c r="BP96" s="215"/>
      <c r="BQ96" s="215"/>
      <c r="BR96" s="215"/>
      <c r="BS96" s="215"/>
      <c r="BT96" s="215"/>
      <c r="BU96" s="215"/>
    </row>
    <row r="97" spans="1:73" x14ac:dyDescent="0.25">
      <c r="A97" s="227">
        <f t="shared" si="35"/>
        <v>78</v>
      </c>
      <c r="B97" s="543">
        <f t="shared" si="36"/>
        <v>2344</v>
      </c>
      <c r="C97" s="229"/>
      <c r="D97" s="229"/>
      <c r="E97" s="229"/>
      <c r="F97" s="229"/>
      <c r="G97" s="229"/>
      <c r="H97" s="230"/>
      <c r="I97" s="231"/>
      <c r="J97" s="231"/>
      <c r="N97" s="215"/>
      <c r="O97" s="215"/>
      <c r="P97" s="215"/>
      <c r="Q97" s="215"/>
      <c r="R97" s="215"/>
      <c r="S97" s="215"/>
      <c r="T97" s="215"/>
      <c r="U97" s="215"/>
      <c r="V97" s="215"/>
      <c r="W97" s="215"/>
      <c r="X97" s="215"/>
      <c r="Y97" s="215"/>
      <c r="Z97" s="215"/>
      <c r="AA97" s="215"/>
      <c r="AB97" s="215"/>
      <c r="AC97" s="215"/>
      <c r="AD97" s="215"/>
      <c r="AE97" s="215"/>
      <c r="AF97" s="215"/>
      <c r="AG97" s="215"/>
      <c r="AH97" s="215"/>
      <c r="AI97" s="215"/>
      <c r="AJ97" s="215"/>
      <c r="AK97" s="215"/>
      <c r="AL97" s="215"/>
      <c r="AM97" s="215"/>
      <c r="AN97" s="215"/>
      <c r="AO97" s="215"/>
      <c r="AP97" s="215"/>
      <c r="AQ97" s="215"/>
      <c r="AR97" s="215"/>
      <c r="AS97" s="215"/>
      <c r="AT97" s="215"/>
      <c r="AU97" s="215"/>
      <c r="AV97" s="215"/>
      <c r="AW97" s="215"/>
      <c r="AX97" s="215"/>
      <c r="AY97" s="215"/>
      <c r="AZ97" s="215"/>
      <c r="BA97" s="215"/>
      <c r="BB97" s="215"/>
      <c r="BC97" s="215"/>
      <c r="BD97" s="215"/>
      <c r="BE97" s="215"/>
      <c r="BF97" s="215"/>
      <c r="BG97" s="215"/>
      <c r="BH97" s="215"/>
      <c r="BI97" s="215"/>
      <c r="BJ97" s="215"/>
      <c r="BK97" s="215"/>
      <c r="BL97" s="215"/>
      <c r="BM97" s="215"/>
      <c r="BN97" s="215"/>
      <c r="BO97" s="215"/>
      <c r="BP97" s="215"/>
      <c r="BQ97" s="215"/>
      <c r="BR97" s="215"/>
      <c r="BS97" s="215"/>
      <c r="BT97" s="215"/>
      <c r="BU97" s="215"/>
    </row>
    <row r="98" spans="1:73" x14ac:dyDescent="0.25">
      <c r="A98" s="227">
        <f t="shared" si="35"/>
        <v>79</v>
      </c>
      <c r="B98" s="543">
        <f t="shared" si="36"/>
        <v>2374</v>
      </c>
      <c r="C98" s="229"/>
      <c r="D98" s="229"/>
      <c r="E98" s="229"/>
      <c r="F98" s="229"/>
      <c r="G98" s="229"/>
      <c r="H98" s="230"/>
      <c r="I98" s="231"/>
      <c r="J98" s="231"/>
      <c r="N98" s="215"/>
      <c r="O98" s="215"/>
      <c r="P98" s="215"/>
      <c r="Q98" s="215"/>
      <c r="R98" s="215"/>
      <c r="S98" s="215"/>
      <c r="T98" s="215"/>
      <c r="U98" s="215"/>
      <c r="V98" s="215"/>
      <c r="W98" s="215"/>
      <c r="X98" s="215"/>
      <c r="Y98" s="215"/>
      <c r="Z98" s="215"/>
      <c r="AA98" s="215"/>
      <c r="AB98" s="215"/>
      <c r="AC98" s="215"/>
      <c r="AD98" s="215"/>
      <c r="AE98" s="215"/>
      <c r="AF98" s="215"/>
      <c r="AG98" s="215"/>
      <c r="AH98" s="215"/>
      <c r="AI98" s="215"/>
      <c r="AJ98" s="215"/>
      <c r="AK98" s="215"/>
      <c r="AL98" s="215"/>
      <c r="AM98" s="215"/>
      <c r="AN98" s="215"/>
      <c r="AO98" s="215"/>
      <c r="AP98" s="215"/>
      <c r="AQ98" s="215"/>
      <c r="AR98" s="215"/>
      <c r="AS98" s="215"/>
      <c r="AT98" s="215"/>
      <c r="AU98" s="215"/>
      <c r="AV98" s="215"/>
      <c r="AW98" s="215"/>
      <c r="AX98" s="215"/>
      <c r="AY98" s="215"/>
      <c r="AZ98" s="215"/>
      <c r="BA98" s="215"/>
      <c r="BB98" s="215"/>
      <c r="BC98" s="215"/>
      <c r="BD98" s="215"/>
      <c r="BE98" s="215"/>
      <c r="BF98" s="215"/>
      <c r="BG98" s="215"/>
      <c r="BH98" s="215"/>
      <c r="BI98" s="215"/>
      <c r="BJ98" s="215"/>
      <c r="BK98" s="215"/>
      <c r="BL98" s="215"/>
      <c r="BM98" s="215"/>
      <c r="BN98" s="215"/>
      <c r="BO98" s="215"/>
      <c r="BP98" s="215"/>
      <c r="BQ98" s="215"/>
      <c r="BR98" s="215"/>
      <c r="BS98" s="215"/>
      <c r="BT98" s="215"/>
      <c r="BU98" s="215"/>
    </row>
    <row r="99" spans="1:73" x14ac:dyDescent="0.25">
      <c r="A99" s="227">
        <f t="shared" si="35"/>
        <v>80</v>
      </c>
      <c r="B99" s="543">
        <f t="shared" si="36"/>
        <v>2405</v>
      </c>
      <c r="C99" s="229"/>
      <c r="D99" s="229"/>
      <c r="E99" s="229"/>
      <c r="F99" s="229"/>
      <c r="G99" s="229"/>
      <c r="H99" s="230"/>
      <c r="I99" s="231"/>
      <c r="J99" s="231"/>
      <c r="N99" s="215"/>
      <c r="O99" s="215"/>
      <c r="P99" s="215"/>
      <c r="Q99" s="215"/>
      <c r="R99" s="215"/>
      <c r="S99" s="215"/>
      <c r="T99" s="215"/>
      <c r="U99" s="215"/>
      <c r="V99" s="215"/>
      <c r="W99" s="215"/>
      <c r="X99" s="215"/>
      <c r="Y99" s="215"/>
      <c r="Z99" s="215"/>
      <c r="AA99" s="215"/>
      <c r="AB99" s="215"/>
      <c r="AC99" s="215"/>
      <c r="AD99" s="215"/>
      <c r="AE99" s="215"/>
      <c r="AF99" s="215"/>
      <c r="AG99" s="215"/>
      <c r="AH99" s="215"/>
      <c r="AI99" s="215"/>
      <c r="AJ99" s="215"/>
      <c r="AK99" s="215"/>
      <c r="AL99" s="215"/>
      <c r="AM99" s="215"/>
      <c r="AN99" s="215"/>
      <c r="AO99" s="215"/>
      <c r="AP99" s="215"/>
      <c r="AQ99" s="215"/>
      <c r="AR99" s="215"/>
      <c r="AS99" s="215"/>
      <c r="AT99" s="215"/>
      <c r="AU99" s="215"/>
      <c r="AV99" s="215"/>
      <c r="AW99" s="215"/>
      <c r="AX99" s="215"/>
      <c r="AY99" s="215"/>
      <c r="AZ99" s="215"/>
      <c r="BA99" s="215"/>
      <c r="BB99" s="215"/>
      <c r="BC99" s="215"/>
      <c r="BD99" s="215"/>
      <c r="BE99" s="215"/>
      <c r="BF99" s="215"/>
      <c r="BG99" s="215"/>
      <c r="BH99" s="215"/>
      <c r="BI99" s="215"/>
      <c r="BJ99" s="215"/>
      <c r="BK99" s="215"/>
      <c r="BL99" s="215"/>
      <c r="BM99" s="215"/>
      <c r="BN99" s="215"/>
      <c r="BO99" s="215"/>
      <c r="BP99" s="215"/>
      <c r="BQ99" s="215"/>
      <c r="BR99" s="215"/>
      <c r="BS99" s="215"/>
      <c r="BT99" s="215"/>
      <c r="BU99" s="215"/>
    </row>
    <row r="100" spans="1:73" x14ac:dyDescent="0.25">
      <c r="A100" s="227">
        <f t="shared" si="35"/>
        <v>81</v>
      </c>
      <c r="B100" s="543">
        <f t="shared" si="36"/>
        <v>2436</v>
      </c>
      <c r="C100" s="229"/>
      <c r="D100" s="229"/>
      <c r="E100" s="229"/>
      <c r="F100" s="229"/>
      <c r="G100" s="229"/>
      <c r="H100" s="230"/>
      <c r="I100" s="231"/>
      <c r="J100" s="231"/>
      <c r="N100" s="215"/>
      <c r="O100" s="215"/>
      <c r="P100" s="215"/>
      <c r="Q100" s="215"/>
      <c r="R100" s="215"/>
      <c r="S100" s="215"/>
      <c r="T100" s="215"/>
      <c r="U100" s="215"/>
      <c r="V100" s="215"/>
      <c r="W100" s="215"/>
      <c r="X100" s="215"/>
      <c r="Y100" s="215"/>
      <c r="Z100" s="215"/>
      <c r="AA100" s="215"/>
      <c r="AB100" s="215"/>
      <c r="AC100" s="215"/>
      <c r="AD100" s="215"/>
      <c r="AE100" s="215"/>
      <c r="AF100" s="215"/>
      <c r="AG100" s="215"/>
      <c r="AH100" s="215"/>
      <c r="AI100" s="215"/>
      <c r="AJ100" s="215"/>
      <c r="AK100" s="215"/>
      <c r="AL100" s="215"/>
      <c r="AM100" s="215"/>
      <c r="AN100" s="215"/>
      <c r="AO100" s="215"/>
      <c r="AP100" s="215"/>
      <c r="AQ100" s="215"/>
      <c r="AR100" s="215"/>
      <c r="AS100" s="215"/>
      <c r="AT100" s="215"/>
      <c r="AU100" s="215"/>
      <c r="AV100" s="215"/>
      <c r="AW100" s="215"/>
      <c r="AX100" s="215"/>
      <c r="AY100" s="215"/>
      <c r="AZ100" s="215"/>
      <c r="BA100" s="215"/>
      <c r="BB100" s="215"/>
      <c r="BC100" s="215"/>
      <c r="BD100" s="215"/>
      <c r="BE100" s="215"/>
      <c r="BF100" s="215"/>
      <c r="BG100" s="215"/>
      <c r="BH100" s="215"/>
      <c r="BI100" s="215"/>
      <c r="BJ100" s="215"/>
      <c r="BK100" s="215"/>
      <c r="BL100" s="215"/>
      <c r="BM100" s="215"/>
      <c r="BN100" s="215"/>
      <c r="BO100" s="215"/>
      <c r="BP100" s="215"/>
      <c r="BQ100" s="215"/>
      <c r="BR100" s="215"/>
      <c r="BS100" s="215"/>
      <c r="BT100" s="215"/>
      <c r="BU100" s="215"/>
    </row>
    <row r="101" spans="1:73" x14ac:dyDescent="0.25">
      <c r="A101" s="227">
        <f t="shared" si="35"/>
        <v>82</v>
      </c>
      <c r="B101" s="543">
        <f t="shared" si="36"/>
        <v>2466</v>
      </c>
      <c r="C101" s="229"/>
      <c r="D101" s="229"/>
      <c r="E101" s="229"/>
      <c r="F101" s="229"/>
      <c r="G101" s="229"/>
      <c r="H101" s="230"/>
      <c r="I101" s="231"/>
      <c r="J101" s="231"/>
      <c r="N101" s="215"/>
      <c r="O101" s="215"/>
      <c r="P101" s="215"/>
      <c r="Q101" s="215"/>
      <c r="R101" s="215"/>
      <c r="S101" s="215"/>
      <c r="T101" s="215"/>
      <c r="U101" s="215"/>
      <c r="V101" s="215"/>
      <c r="W101" s="215"/>
      <c r="X101" s="215"/>
      <c r="Y101" s="215"/>
      <c r="Z101" s="215"/>
      <c r="AA101" s="215"/>
      <c r="AB101" s="215"/>
      <c r="AC101" s="215"/>
      <c r="AD101" s="215"/>
      <c r="AE101" s="215"/>
      <c r="AF101" s="215"/>
      <c r="AG101" s="215"/>
      <c r="AH101" s="215"/>
      <c r="AI101" s="215"/>
      <c r="AJ101" s="215"/>
      <c r="AK101" s="215"/>
      <c r="AL101" s="215"/>
      <c r="AM101" s="215"/>
      <c r="AN101" s="215"/>
      <c r="AO101" s="215"/>
      <c r="AP101" s="215"/>
      <c r="AQ101" s="215"/>
      <c r="AR101" s="215"/>
      <c r="AS101" s="215"/>
      <c r="AT101" s="215"/>
      <c r="AU101" s="215"/>
      <c r="AV101" s="215"/>
      <c r="AW101" s="215"/>
      <c r="AX101" s="215"/>
      <c r="AY101" s="215"/>
      <c r="AZ101" s="215"/>
      <c r="BA101" s="215"/>
      <c r="BB101" s="215"/>
      <c r="BC101" s="215"/>
      <c r="BD101" s="215"/>
      <c r="BE101" s="215"/>
      <c r="BF101" s="215"/>
      <c r="BG101" s="215"/>
      <c r="BH101" s="215"/>
      <c r="BI101" s="215"/>
      <c r="BJ101" s="215"/>
      <c r="BK101" s="215"/>
      <c r="BL101" s="215"/>
      <c r="BM101" s="215"/>
      <c r="BN101" s="215"/>
      <c r="BO101" s="215"/>
      <c r="BP101" s="215"/>
      <c r="BQ101" s="215"/>
      <c r="BR101" s="215"/>
      <c r="BS101" s="215"/>
      <c r="BT101" s="215"/>
      <c r="BU101" s="215"/>
    </row>
    <row r="102" spans="1:73" x14ac:dyDescent="0.25">
      <c r="A102" s="227">
        <f t="shared" si="35"/>
        <v>83</v>
      </c>
      <c r="B102" s="543">
        <f t="shared" si="36"/>
        <v>2497</v>
      </c>
      <c r="C102" s="229"/>
      <c r="D102" s="229"/>
      <c r="E102" s="229"/>
      <c r="F102" s="229"/>
      <c r="G102" s="229"/>
      <c r="H102" s="230"/>
      <c r="I102" s="231"/>
      <c r="J102" s="231"/>
      <c r="N102" s="215"/>
      <c r="O102" s="215"/>
      <c r="P102" s="215"/>
      <c r="Q102" s="215"/>
      <c r="R102" s="215"/>
      <c r="S102" s="215"/>
      <c r="T102" s="215"/>
      <c r="U102" s="215"/>
      <c r="V102" s="215"/>
      <c r="W102" s="215"/>
      <c r="X102" s="215"/>
      <c r="Y102" s="215"/>
      <c r="Z102" s="215"/>
      <c r="AA102" s="215"/>
      <c r="AB102" s="215"/>
      <c r="AC102" s="215"/>
      <c r="AD102" s="215"/>
      <c r="AE102" s="215"/>
      <c r="AF102" s="215"/>
      <c r="AG102" s="215"/>
      <c r="AH102" s="215"/>
      <c r="AI102" s="215"/>
      <c r="AJ102" s="215"/>
      <c r="AK102" s="215"/>
      <c r="AL102" s="215"/>
      <c r="AM102" s="215"/>
      <c r="AN102" s="215"/>
      <c r="AO102" s="215"/>
      <c r="AP102" s="215"/>
      <c r="AQ102" s="215"/>
      <c r="AR102" s="215"/>
      <c r="AS102" s="215"/>
      <c r="AT102" s="215"/>
      <c r="AU102" s="215"/>
      <c r="AV102" s="215"/>
      <c r="AW102" s="215"/>
      <c r="AX102" s="215"/>
      <c r="AY102" s="215"/>
      <c r="AZ102" s="215"/>
      <c r="BA102" s="215"/>
      <c r="BB102" s="215"/>
      <c r="BC102" s="215"/>
      <c r="BD102" s="215"/>
      <c r="BE102" s="215"/>
      <c r="BF102" s="215"/>
      <c r="BG102" s="215"/>
      <c r="BH102" s="215"/>
      <c r="BI102" s="215"/>
      <c r="BJ102" s="215"/>
      <c r="BK102" s="215"/>
      <c r="BL102" s="215"/>
      <c r="BM102" s="215"/>
      <c r="BN102" s="215"/>
      <c r="BO102" s="215"/>
      <c r="BP102" s="215"/>
      <c r="BQ102" s="215"/>
      <c r="BR102" s="215"/>
      <c r="BS102" s="215"/>
      <c r="BT102" s="215"/>
      <c r="BU102" s="215"/>
    </row>
    <row r="103" spans="1:73" x14ac:dyDescent="0.25">
      <c r="A103" s="227">
        <f t="shared" si="35"/>
        <v>84</v>
      </c>
      <c r="B103" s="543">
        <f t="shared" si="36"/>
        <v>2527</v>
      </c>
      <c r="C103" s="229"/>
      <c r="D103" s="229"/>
      <c r="E103" s="229"/>
      <c r="F103" s="229"/>
      <c r="G103" s="229"/>
      <c r="H103" s="230"/>
      <c r="I103" s="231"/>
      <c r="J103" s="231"/>
      <c r="N103" s="215"/>
      <c r="O103" s="215"/>
      <c r="P103" s="215"/>
      <c r="Q103" s="215"/>
      <c r="R103" s="215"/>
      <c r="S103" s="215"/>
      <c r="T103" s="215"/>
      <c r="U103" s="215"/>
      <c r="V103" s="215"/>
      <c r="W103" s="215"/>
      <c r="X103" s="215"/>
      <c r="Y103" s="215"/>
      <c r="Z103" s="215"/>
      <c r="AA103" s="215"/>
      <c r="AB103" s="215"/>
      <c r="AC103" s="215"/>
      <c r="AD103" s="215"/>
      <c r="AE103" s="215"/>
      <c r="AF103" s="215"/>
      <c r="AG103" s="215"/>
      <c r="AH103" s="215"/>
      <c r="AI103" s="215"/>
      <c r="AJ103" s="215"/>
      <c r="AK103" s="215"/>
      <c r="AL103" s="215"/>
      <c r="AM103" s="215"/>
      <c r="AN103" s="215"/>
      <c r="AO103" s="215"/>
      <c r="AP103" s="215"/>
      <c r="AQ103" s="215"/>
      <c r="AR103" s="215"/>
      <c r="AS103" s="215"/>
      <c r="AT103" s="215"/>
      <c r="AU103" s="215"/>
      <c r="AV103" s="215"/>
      <c r="AW103" s="215"/>
      <c r="AX103" s="215"/>
      <c r="AY103" s="215"/>
      <c r="AZ103" s="215"/>
      <c r="BA103" s="215"/>
      <c r="BB103" s="215"/>
      <c r="BC103" s="215"/>
      <c r="BD103" s="215"/>
      <c r="BE103" s="215"/>
      <c r="BF103" s="215"/>
      <c r="BG103" s="215"/>
      <c r="BH103" s="215"/>
      <c r="BI103" s="215"/>
      <c r="BJ103" s="215"/>
      <c r="BK103" s="215"/>
      <c r="BL103" s="215"/>
      <c r="BM103" s="215"/>
      <c r="BN103" s="215"/>
      <c r="BO103" s="215"/>
      <c r="BP103" s="215"/>
      <c r="BQ103" s="215"/>
      <c r="BR103" s="215"/>
      <c r="BS103" s="215"/>
      <c r="BT103" s="215"/>
      <c r="BU103" s="215"/>
    </row>
    <row r="104" spans="1:73" x14ac:dyDescent="0.25">
      <c r="A104" s="227">
        <f t="shared" si="35"/>
        <v>85</v>
      </c>
      <c r="B104" s="543">
        <f t="shared" si="36"/>
        <v>2558</v>
      </c>
      <c r="C104" s="229"/>
      <c r="D104" s="229"/>
      <c r="E104" s="229"/>
      <c r="F104" s="229"/>
      <c r="G104" s="229"/>
      <c r="H104" s="230"/>
      <c r="I104" s="231"/>
      <c r="J104" s="231"/>
      <c r="N104" s="215"/>
      <c r="O104" s="215"/>
      <c r="P104" s="215"/>
      <c r="Q104" s="215"/>
      <c r="R104" s="215"/>
      <c r="S104" s="215"/>
      <c r="T104" s="215"/>
      <c r="U104" s="215"/>
      <c r="V104" s="215"/>
      <c r="W104" s="215"/>
      <c r="X104" s="215"/>
      <c r="Y104" s="215"/>
      <c r="Z104" s="215"/>
      <c r="AA104" s="215"/>
      <c r="AB104" s="215"/>
      <c r="AC104" s="215"/>
      <c r="AD104" s="215"/>
      <c r="AE104" s="215"/>
      <c r="AF104" s="215"/>
      <c r="AG104" s="215"/>
      <c r="AH104" s="215"/>
      <c r="AI104" s="215"/>
      <c r="AJ104" s="215"/>
      <c r="AK104" s="215"/>
      <c r="AL104" s="215"/>
      <c r="AM104" s="215"/>
      <c r="AN104" s="215"/>
      <c r="AO104" s="215"/>
      <c r="AP104" s="215"/>
      <c r="AQ104" s="215"/>
      <c r="AR104" s="215"/>
      <c r="AS104" s="215"/>
      <c r="AT104" s="215"/>
      <c r="AU104" s="215"/>
      <c r="AV104" s="215"/>
      <c r="AW104" s="215"/>
      <c r="AX104" s="215"/>
      <c r="AY104" s="215"/>
      <c r="AZ104" s="215"/>
      <c r="BA104" s="215"/>
      <c r="BB104" s="215"/>
      <c r="BC104" s="215"/>
      <c r="BD104" s="215"/>
      <c r="BE104" s="215"/>
      <c r="BF104" s="215"/>
      <c r="BG104" s="215"/>
      <c r="BH104" s="215"/>
      <c r="BI104" s="215"/>
      <c r="BJ104" s="215"/>
      <c r="BK104" s="215"/>
      <c r="BL104" s="215"/>
      <c r="BM104" s="215"/>
      <c r="BN104" s="215"/>
      <c r="BO104" s="215"/>
      <c r="BP104" s="215"/>
      <c r="BQ104" s="215"/>
      <c r="BR104" s="215"/>
      <c r="BS104" s="215"/>
      <c r="BT104" s="215"/>
      <c r="BU104" s="215"/>
    </row>
    <row r="105" spans="1:73" x14ac:dyDescent="0.25">
      <c r="A105" s="227">
        <f t="shared" si="35"/>
        <v>86</v>
      </c>
      <c r="B105" s="543">
        <f t="shared" si="36"/>
        <v>2589</v>
      </c>
      <c r="C105" s="229"/>
      <c r="D105" s="229"/>
      <c r="E105" s="229"/>
      <c r="F105" s="229"/>
      <c r="G105" s="229"/>
      <c r="H105" s="230"/>
      <c r="I105" s="231"/>
      <c r="J105" s="231"/>
      <c r="N105" s="215"/>
      <c r="O105" s="215"/>
      <c r="P105" s="215"/>
      <c r="Q105" s="215"/>
      <c r="R105" s="215"/>
      <c r="S105" s="215"/>
      <c r="T105" s="215"/>
      <c r="U105" s="215"/>
      <c r="V105" s="215"/>
      <c r="W105" s="215"/>
      <c r="X105" s="215"/>
      <c r="Y105" s="215"/>
      <c r="Z105" s="215"/>
      <c r="AA105" s="215"/>
      <c r="AB105" s="215"/>
      <c r="AC105" s="215"/>
      <c r="AD105" s="215"/>
      <c r="AE105" s="215"/>
      <c r="AF105" s="215"/>
      <c r="AG105" s="215"/>
      <c r="AH105" s="215"/>
      <c r="AI105" s="215"/>
      <c r="AJ105" s="215"/>
      <c r="AK105" s="215"/>
      <c r="AL105" s="215"/>
      <c r="AM105" s="215"/>
      <c r="AN105" s="215"/>
      <c r="AO105" s="215"/>
      <c r="AP105" s="215"/>
      <c r="AQ105" s="215"/>
      <c r="AR105" s="215"/>
      <c r="AS105" s="215"/>
      <c r="AT105" s="215"/>
      <c r="AU105" s="215"/>
      <c r="AV105" s="215"/>
      <c r="AW105" s="215"/>
      <c r="AX105" s="215"/>
      <c r="AY105" s="215"/>
      <c r="AZ105" s="215"/>
      <c r="BA105" s="215"/>
      <c r="BB105" s="215"/>
      <c r="BC105" s="215"/>
      <c r="BD105" s="215"/>
      <c r="BE105" s="215"/>
      <c r="BF105" s="215"/>
      <c r="BG105" s="215"/>
      <c r="BH105" s="215"/>
      <c r="BI105" s="215"/>
      <c r="BJ105" s="215"/>
      <c r="BK105" s="215"/>
      <c r="BL105" s="215"/>
      <c r="BM105" s="215"/>
      <c r="BN105" s="215"/>
      <c r="BO105" s="215"/>
      <c r="BP105" s="215"/>
      <c r="BQ105" s="215"/>
      <c r="BR105" s="215"/>
      <c r="BS105" s="215"/>
      <c r="BT105" s="215"/>
      <c r="BU105" s="215"/>
    </row>
    <row r="106" spans="1:73" x14ac:dyDescent="0.25">
      <c r="A106" s="227">
        <f t="shared" si="35"/>
        <v>87</v>
      </c>
      <c r="B106" s="543">
        <f t="shared" si="36"/>
        <v>2617</v>
      </c>
      <c r="C106" s="229"/>
      <c r="D106" s="229"/>
      <c r="E106" s="229"/>
      <c r="F106" s="229"/>
      <c r="G106" s="229"/>
      <c r="H106" s="230"/>
      <c r="I106" s="231"/>
      <c r="J106" s="231"/>
      <c r="N106" s="215"/>
      <c r="O106" s="215"/>
      <c r="P106" s="215"/>
      <c r="Q106" s="215"/>
      <c r="R106" s="215"/>
      <c r="S106" s="215"/>
      <c r="T106" s="215"/>
      <c r="U106" s="215"/>
      <c r="V106" s="215"/>
      <c r="W106" s="215"/>
      <c r="X106" s="215"/>
      <c r="Y106" s="215"/>
      <c r="Z106" s="215"/>
      <c r="AA106" s="215"/>
      <c r="AB106" s="215"/>
      <c r="AC106" s="215"/>
      <c r="AD106" s="215"/>
      <c r="AE106" s="215"/>
      <c r="AF106" s="215"/>
      <c r="AG106" s="215"/>
      <c r="AH106" s="215"/>
      <c r="AI106" s="215"/>
      <c r="AJ106" s="215"/>
      <c r="AK106" s="215"/>
      <c r="AL106" s="215"/>
      <c r="AM106" s="215"/>
      <c r="AN106" s="215"/>
      <c r="AO106" s="215"/>
      <c r="AP106" s="215"/>
      <c r="AQ106" s="215"/>
      <c r="AR106" s="215"/>
      <c r="AS106" s="215"/>
      <c r="AT106" s="215"/>
      <c r="AU106" s="215"/>
      <c r="AV106" s="215"/>
      <c r="AW106" s="215"/>
      <c r="AX106" s="215"/>
      <c r="AY106" s="215"/>
      <c r="AZ106" s="215"/>
      <c r="BA106" s="215"/>
      <c r="BB106" s="215"/>
      <c r="BC106" s="215"/>
      <c r="BD106" s="215"/>
      <c r="BE106" s="215"/>
      <c r="BF106" s="215"/>
      <c r="BG106" s="215"/>
      <c r="BH106" s="215"/>
      <c r="BI106" s="215"/>
      <c r="BJ106" s="215"/>
      <c r="BK106" s="215"/>
      <c r="BL106" s="215"/>
      <c r="BM106" s="215"/>
      <c r="BN106" s="215"/>
      <c r="BO106" s="215"/>
      <c r="BP106" s="215"/>
      <c r="BQ106" s="215"/>
      <c r="BR106" s="215"/>
      <c r="BS106" s="215"/>
      <c r="BT106" s="215"/>
      <c r="BU106" s="215"/>
    </row>
    <row r="107" spans="1:73" x14ac:dyDescent="0.25">
      <c r="A107" s="227">
        <f t="shared" si="35"/>
        <v>88</v>
      </c>
      <c r="B107" s="543">
        <f t="shared" si="36"/>
        <v>2648</v>
      </c>
      <c r="C107" s="229"/>
      <c r="D107" s="229"/>
      <c r="E107" s="229"/>
      <c r="F107" s="229"/>
      <c r="G107" s="229"/>
      <c r="H107" s="230"/>
      <c r="I107" s="231"/>
      <c r="J107" s="231"/>
      <c r="N107" s="215"/>
      <c r="O107" s="215"/>
      <c r="P107" s="215"/>
      <c r="Q107" s="215"/>
      <c r="R107" s="215"/>
      <c r="S107" s="215"/>
      <c r="T107" s="215"/>
      <c r="U107" s="215"/>
      <c r="V107" s="215"/>
      <c r="W107" s="215"/>
      <c r="X107" s="215"/>
      <c r="Y107" s="215"/>
      <c r="Z107" s="215"/>
      <c r="AA107" s="215"/>
      <c r="AB107" s="215"/>
      <c r="AC107" s="215"/>
      <c r="AD107" s="215"/>
      <c r="AE107" s="215"/>
      <c r="AF107" s="215"/>
      <c r="AG107" s="215"/>
      <c r="AH107" s="215"/>
      <c r="AI107" s="215"/>
      <c r="AJ107" s="215"/>
      <c r="AK107" s="215"/>
      <c r="AL107" s="215"/>
      <c r="AM107" s="215"/>
      <c r="AN107" s="215"/>
      <c r="AO107" s="215"/>
      <c r="AP107" s="215"/>
      <c r="AQ107" s="215"/>
      <c r="AR107" s="215"/>
      <c r="AS107" s="215"/>
      <c r="AT107" s="215"/>
      <c r="AU107" s="215"/>
      <c r="AV107" s="215"/>
      <c r="AW107" s="215"/>
      <c r="AX107" s="215"/>
      <c r="AY107" s="215"/>
      <c r="AZ107" s="215"/>
      <c r="BA107" s="215"/>
      <c r="BB107" s="215"/>
      <c r="BC107" s="215"/>
      <c r="BD107" s="215"/>
      <c r="BE107" s="215"/>
      <c r="BF107" s="215"/>
      <c r="BG107" s="215"/>
      <c r="BH107" s="215"/>
      <c r="BI107" s="215"/>
      <c r="BJ107" s="215"/>
      <c r="BK107" s="215"/>
      <c r="BL107" s="215"/>
      <c r="BM107" s="215"/>
      <c r="BN107" s="215"/>
      <c r="BO107" s="215"/>
      <c r="BP107" s="215"/>
      <c r="BQ107" s="215"/>
      <c r="BR107" s="215"/>
      <c r="BS107" s="215"/>
      <c r="BT107" s="215"/>
      <c r="BU107" s="215"/>
    </row>
    <row r="108" spans="1:73" x14ac:dyDescent="0.25">
      <c r="A108" s="227">
        <f t="shared" si="35"/>
        <v>89</v>
      </c>
      <c r="B108" s="543">
        <f t="shared" si="36"/>
        <v>2678</v>
      </c>
      <c r="C108" s="229"/>
      <c r="D108" s="229"/>
      <c r="E108" s="229"/>
      <c r="F108" s="229"/>
      <c r="G108" s="229"/>
      <c r="H108" s="230"/>
      <c r="I108" s="231"/>
      <c r="J108" s="231"/>
      <c r="N108" s="215"/>
      <c r="O108" s="215"/>
      <c r="P108" s="215"/>
      <c r="Q108" s="215"/>
      <c r="R108" s="215"/>
      <c r="S108" s="215"/>
      <c r="T108" s="215"/>
      <c r="U108" s="215"/>
      <c r="V108" s="215"/>
      <c r="W108" s="215"/>
      <c r="X108" s="215"/>
      <c r="Y108" s="215"/>
      <c r="Z108" s="215"/>
      <c r="AA108" s="215"/>
      <c r="AB108" s="215"/>
      <c r="AC108" s="215"/>
      <c r="AD108" s="215"/>
      <c r="AE108" s="215"/>
      <c r="AF108" s="215"/>
      <c r="AG108" s="215"/>
      <c r="AH108" s="215"/>
      <c r="AI108" s="215"/>
      <c r="AJ108" s="215"/>
      <c r="AK108" s="215"/>
      <c r="AL108" s="215"/>
      <c r="AM108" s="215"/>
      <c r="AN108" s="215"/>
      <c r="AO108" s="215"/>
      <c r="AP108" s="215"/>
      <c r="AQ108" s="215"/>
      <c r="AR108" s="215"/>
      <c r="AS108" s="215"/>
      <c r="AT108" s="215"/>
      <c r="AU108" s="215"/>
      <c r="AV108" s="215"/>
      <c r="AW108" s="215"/>
      <c r="AX108" s="215"/>
      <c r="AY108" s="215"/>
      <c r="AZ108" s="215"/>
      <c r="BA108" s="215"/>
      <c r="BB108" s="215"/>
      <c r="BC108" s="215"/>
      <c r="BD108" s="215"/>
      <c r="BE108" s="215"/>
      <c r="BF108" s="215"/>
      <c r="BG108" s="215"/>
      <c r="BH108" s="215"/>
      <c r="BI108" s="215"/>
      <c r="BJ108" s="215"/>
      <c r="BK108" s="215"/>
      <c r="BL108" s="215"/>
      <c r="BM108" s="215"/>
      <c r="BN108" s="215"/>
      <c r="BO108" s="215"/>
      <c r="BP108" s="215"/>
      <c r="BQ108" s="215"/>
      <c r="BR108" s="215"/>
      <c r="BS108" s="215"/>
      <c r="BT108" s="215"/>
      <c r="BU108" s="215"/>
    </row>
    <row r="109" spans="1:73" x14ac:dyDescent="0.25">
      <c r="A109" s="227">
        <f t="shared" si="35"/>
        <v>90</v>
      </c>
      <c r="B109" s="543">
        <f t="shared" si="36"/>
        <v>2709</v>
      </c>
      <c r="C109" s="229"/>
      <c r="D109" s="229"/>
      <c r="E109" s="229"/>
      <c r="F109" s="229"/>
      <c r="G109" s="229"/>
      <c r="H109" s="230"/>
      <c r="I109" s="231"/>
      <c r="J109" s="231"/>
      <c r="N109" s="215"/>
      <c r="O109" s="215"/>
      <c r="P109" s="215"/>
      <c r="Q109" s="215"/>
      <c r="R109" s="215"/>
      <c r="S109" s="215"/>
      <c r="T109" s="215"/>
      <c r="U109" s="215"/>
      <c r="V109" s="215"/>
      <c r="W109" s="215"/>
      <c r="X109" s="215"/>
      <c r="Y109" s="215"/>
      <c r="Z109" s="215"/>
      <c r="AA109" s="215"/>
      <c r="AB109" s="215"/>
      <c r="AC109" s="215"/>
      <c r="AD109" s="215"/>
      <c r="AE109" s="215"/>
      <c r="AF109" s="215"/>
      <c r="AG109" s="215"/>
      <c r="AH109" s="215"/>
      <c r="AI109" s="215"/>
      <c r="AJ109" s="215"/>
      <c r="AK109" s="215"/>
      <c r="AL109" s="215"/>
      <c r="AM109" s="215"/>
      <c r="AN109" s="215"/>
      <c r="AO109" s="215"/>
      <c r="AP109" s="215"/>
      <c r="AQ109" s="215"/>
      <c r="AR109" s="215"/>
      <c r="AS109" s="215"/>
      <c r="AT109" s="215"/>
      <c r="AU109" s="215"/>
      <c r="AV109" s="215"/>
      <c r="AW109" s="215"/>
      <c r="AX109" s="215"/>
      <c r="AY109" s="215"/>
      <c r="AZ109" s="215"/>
      <c r="BA109" s="215"/>
      <c r="BB109" s="215"/>
      <c r="BC109" s="215"/>
      <c r="BD109" s="215"/>
      <c r="BE109" s="215"/>
      <c r="BF109" s="215"/>
      <c r="BG109" s="215"/>
      <c r="BH109" s="215"/>
      <c r="BI109" s="215"/>
      <c r="BJ109" s="215"/>
      <c r="BK109" s="215"/>
      <c r="BL109" s="215"/>
      <c r="BM109" s="215"/>
      <c r="BN109" s="215"/>
      <c r="BO109" s="215"/>
      <c r="BP109" s="215"/>
      <c r="BQ109" s="215"/>
      <c r="BR109" s="215"/>
      <c r="BS109" s="215"/>
      <c r="BT109" s="215"/>
      <c r="BU109" s="215"/>
    </row>
    <row r="110" spans="1:73" x14ac:dyDescent="0.25">
      <c r="A110" s="227">
        <f t="shared" si="35"/>
        <v>91</v>
      </c>
      <c r="B110" s="543">
        <f t="shared" si="36"/>
        <v>2739</v>
      </c>
      <c r="C110" s="229"/>
      <c r="D110" s="229"/>
      <c r="E110" s="229"/>
      <c r="F110" s="229"/>
      <c r="G110" s="229"/>
      <c r="H110" s="230"/>
      <c r="I110" s="231"/>
      <c r="J110" s="231"/>
      <c r="N110" s="215"/>
      <c r="O110" s="215"/>
      <c r="P110" s="215"/>
      <c r="Q110" s="215"/>
      <c r="R110" s="215"/>
      <c r="S110" s="215"/>
      <c r="T110" s="215"/>
      <c r="U110" s="215"/>
      <c r="V110" s="215"/>
      <c r="W110" s="215"/>
      <c r="X110" s="215"/>
      <c r="Y110" s="215"/>
      <c r="Z110" s="215"/>
      <c r="AA110" s="215"/>
      <c r="AB110" s="215"/>
      <c r="AC110" s="215"/>
      <c r="AD110" s="215"/>
      <c r="AE110" s="215"/>
      <c r="AF110" s="215"/>
      <c r="AG110" s="215"/>
      <c r="AH110" s="215"/>
      <c r="AI110" s="215"/>
      <c r="AJ110" s="215"/>
      <c r="AK110" s="215"/>
      <c r="AL110" s="215"/>
      <c r="AM110" s="215"/>
      <c r="AN110" s="215"/>
      <c r="AO110" s="215"/>
      <c r="AP110" s="215"/>
      <c r="AQ110" s="215"/>
      <c r="AR110" s="215"/>
      <c r="AS110" s="215"/>
      <c r="AT110" s="215"/>
      <c r="AU110" s="215"/>
      <c r="AV110" s="215"/>
      <c r="AW110" s="215"/>
      <c r="AX110" s="215"/>
      <c r="AY110" s="215"/>
      <c r="AZ110" s="215"/>
      <c r="BA110" s="215"/>
      <c r="BB110" s="215"/>
      <c r="BC110" s="215"/>
      <c r="BD110" s="215"/>
      <c r="BE110" s="215"/>
      <c r="BF110" s="215"/>
      <c r="BG110" s="215"/>
      <c r="BH110" s="215"/>
      <c r="BI110" s="215"/>
      <c r="BJ110" s="215"/>
      <c r="BK110" s="215"/>
      <c r="BL110" s="215"/>
      <c r="BM110" s="215"/>
      <c r="BN110" s="215"/>
      <c r="BO110" s="215"/>
      <c r="BP110" s="215"/>
      <c r="BQ110" s="215"/>
      <c r="BR110" s="215"/>
      <c r="BS110" s="215"/>
      <c r="BT110" s="215"/>
      <c r="BU110" s="215"/>
    </row>
    <row r="111" spans="1:73" x14ac:dyDescent="0.25">
      <c r="A111" s="227">
        <f t="shared" si="35"/>
        <v>92</v>
      </c>
      <c r="B111" s="543">
        <f t="shared" si="36"/>
        <v>2770</v>
      </c>
      <c r="C111" s="229"/>
      <c r="D111" s="229"/>
      <c r="E111" s="229"/>
      <c r="F111" s="229"/>
      <c r="G111" s="229"/>
      <c r="H111" s="230"/>
      <c r="I111" s="231"/>
      <c r="J111" s="231"/>
      <c r="N111" s="215"/>
      <c r="O111" s="215"/>
      <c r="P111" s="215"/>
      <c r="Q111" s="215"/>
      <c r="R111" s="215"/>
      <c r="S111" s="215"/>
      <c r="T111" s="215"/>
      <c r="U111" s="215"/>
      <c r="V111" s="215"/>
      <c r="W111" s="215"/>
      <c r="X111" s="215"/>
      <c r="Y111" s="215"/>
      <c r="Z111" s="215"/>
      <c r="AA111" s="215"/>
      <c r="AB111" s="215"/>
      <c r="AC111" s="215"/>
      <c r="AD111" s="215"/>
      <c r="AE111" s="215"/>
      <c r="AF111" s="215"/>
      <c r="AG111" s="215"/>
      <c r="AH111" s="215"/>
      <c r="AI111" s="215"/>
      <c r="AJ111" s="215"/>
      <c r="AK111" s="215"/>
      <c r="AL111" s="215"/>
      <c r="AM111" s="215"/>
      <c r="AN111" s="215"/>
      <c r="AO111" s="215"/>
      <c r="AP111" s="215"/>
      <c r="AQ111" s="215"/>
      <c r="AR111" s="215"/>
      <c r="AS111" s="215"/>
      <c r="AT111" s="215"/>
      <c r="AU111" s="215"/>
      <c r="AV111" s="215"/>
      <c r="AW111" s="215"/>
      <c r="AX111" s="215"/>
      <c r="AY111" s="215"/>
      <c r="AZ111" s="215"/>
      <c r="BA111" s="215"/>
      <c r="BB111" s="215"/>
      <c r="BC111" s="215"/>
      <c r="BD111" s="215"/>
      <c r="BE111" s="215"/>
      <c r="BF111" s="215"/>
      <c r="BG111" s="215"/>
      <c r="BH111" s="215"/>
      <c r="BI111" s="215"/>
      <c r="BJ111" s="215"/>
      <c r="BK111" s="215"/>
      <c r="BL111" s="215"/>
      <c r="BM111" s="215"/>
      <c r="BN111" s="215"/>
      <c r="BO111" s="215"/>
      <c r="BP111" s="215"/>
      <c r="BQ111" s="215"/>
      <c r="BR111" s="215"/>
      <c r="BS111" s="215"/>
      <c r="BT111" s="215"/>
      <c r="BU111" s="215"/>
    </row>
    <row r="112" spans="1:73" x14ac:dyDescent="0.25">
      <c r="A112" s="227">
        <f t="shared" si="35"/>
        <v>93</v>
      </c>
      <c r="B112" s="543">
        <f t="shared" si="36"/>
        <v>2801</v>
      </c>
      <c r="C112" s="229"/>
      <c r="D112" s="229"/>
      <c r="E112" s="229"/>
      <c r="F112" s="229"/>
      <c r="G112" s="229"/>
      <c r="H112" s="230"/>
      <c r="I112" s="231"/>
      <c r="J112" s="231"/>
      <c r="N112" s="215"/>
      <c r="O112" s="215"/>
      <c r="P112" s="215"/>
      <c r="Q112" s="215"/>
      <c r="R112" s="215"/>
      <c r="S112" s="215"/>
      <c r="T112" s="215"/>
      <c r="U112" s="215"/>
      <c r="V112" s="215"/>
      <c r="W112" s="215"/>
      <c r="X112" s="215"/>
      <c r="Y112" s="215"/>
      <c r="Z112" s="215"/>
      <c r="AA112" s="215"/>
      <c r="AB112" s="215"/>
      <c r="AC112" s="215"/>
      <c r="AD112" s="215"/>
      <c r="AE112" s="215"/>
      <c r="AF112" s="215"/>
      <c r="AG112" s="215"/>
      <c r="AH112" s="215"/>
      <c r="AI112" s="215"/>
      <c r="AJ112" s="215"/>
      <c r="AK112" s="215"/>
      <c r="AL112" s="215"/>
      <c r="AM112" s="215"/>
      <c r="AN112" s="215"/>
      <c r="AO112" s="215"/>
      <c r="AP112" s="215"/>
      <c r="AQ112" s="215"/>
      <c r="AR112" s="215"/>
      <c r="AS112" s="215"/>
      <c r="AT112" s="215"/>
      <c r="AU112" s="215"/>
      <c r="AV112" s="215"/>
      <c r="AW112" s="215"/>
      <c r="AX112" s="215"/>
      <c r="AY112" s="215"/>
      <c r="AZ112" s="215"/>
      <c r="BA112" s="215"/>
      <c r="BB112" s="215"/>
      <c r="BC112" s="215"/>
      <c r="BD112" s="215"/>
      <c r="BE112" s="215"/>
      <c r="BF112" s="215"/>
      <c r="BG112" s="215"/>
      <c r="BH112" s="215"/>
      <c r="BI112" s="215"/>
      <c r="BJ112" s="215"/>
      <c r="BK112" s="215"/>
      <c r="BL112" s="215"/>
      <c r="BM112" s="215"/>
      <c r="BN112" s="215"/>
      <c r="BO112" s="215"/>
      <c r="BP112" s="215"/>
      <c r="BQ112" s="215"/>
      <c r="BR112" s="215"/>
      <c r="BS112" s="215"/>
      <c r="BT112" s="215"/>
      <c r="BU112" s="215"/>
    </row>
    <row r="113" spans="1:73" x14ac:dyDescent="0.25">
      <c r="A113" s="227">
        <f t="shared" si="35"/>
        <v>94</v>
      </c>
      <c r="B113" s="543">
        <f t="shared" si="36"/>
        <v>2831</v>
      </c>
      <c r="C113" s="229"/>
      <c r="D113" s="229"/>
      <c r="E113" s="229"/>
      <c r="F113" s="229"/>
      <c r="G113" s="229"/>
      <c r="H113" s="230"/>
      <c r="I113" s="231"/>
      <c r="J113" s="231"/>
      <c r="N113" s="215"/>
      <c r="O113" s="215"/>
      <c r="P113" s="215"/>
      <c r="Q113" s="215"/>
      <c r="R113" s="215"/>
      <c r="S113" s="215"/>
      <c r="T113" s="215"/>
      <c r="U113" s="215"/>
      <c r="V113" s="215"/>
      <c r="W113" s="215"/>
      <c r="X113" s="215"/>
      <c r="Y113" s="215"/>
      <c r="Z113" s="215"/>
      <c r="AA113" s="215"/>
      <c r="AB113" s="215"/>
      <c r="AC113" s="215"/>
      <c r="AD113" s="215"/>
      <c r="AE113" s="215"/>
      <c r="AF113" s="215"/>
      <c r="AG113" s="215"/>
      <c r="AH113" s="215"/>
      <c r="AI113" s="215"/>
      <c r="AJ113" s="215"/>
      <c r="AK113" s="215"/>
      <c r="AL113" s="215"/>
      <c r="AM113" s="215"/>
      <c r="AN113" s="215"/>
      <c r="AO113" s="215"/>
      <c r="AP113" s="215"/>
      <c r="AQ113" s="215"/>
      <c r="AR113" s="215"/>
      <c r="AS113" s="215"/>
      <c r="AT113" s="215"/>
      <c r="AU113" s="215"/>
      <c r="AV113" s="215"/>
      <c r="AW113" s="215"/>
      <c r="AX113" s="215"/>
      <c r="AY113" s="215"/>
      <c r="AZ113" s="215"/>
      <c r="BA113" s="215"/>
      <c r="BB113" s="215"/>
      <c r="BC113" s="215"/>
      <c r="BD113" s="215"/>
      <c r="BE113" s="215"/>
      <c r="BF113" s="215"/>
      <c r="BG113" s="215"/>
      <c r="BH113" s="215"/>
      <c r="BI113" s="215"/>
      <c r="BJ113" s="215"/>
      <c r="BK113" s="215"/>
      <c r="BL113" s="215"/>
      <c r="BM113" s="215"/>
      <c r="BN113" s="215"/>
      <c r="BO113" s="215"/>
      <c r="BP113" s="215"/>
      <c r="BQ113" s="215"/>
      <c r="BR113" s="215"/>
      <c r="BS113" s="215"/>
      <c r="BT113" s="215"/>
      <c r="BU113" s="215"/>
    </row>
    <row r="114" spans="1:73" x14ac:dyDescent="0.25">
      <c r="A114" s="227">
        <f t="shared" si="35"/>
        <v>95</v>
      </c>
      <c r="B114" s="543">
        <f t="shared" si="36"/>
        <v>2862</v>
      </c>
      <c r="C114" s="229"/>
      <c r="D114" s="229"/>
      <c r="E114" s="229"/>
      <c r="F114" s="229"/>
      <c r="G114" s="229"/>
      <c r="H114" s="230"/>
      <c r="I114" s="231"/>
      <c r="J114" s="231"/>
      <c r="N114" s="215"/>
      <c r="O114" s="215"/>
      <c r="P114" s="215"/>
      <c r="Q114" s="215"/>
      <c r="R114" s="215"/>
      <c r="S114" s="215"/>
      <c r="T114" s="215"/>
      <c r="U114" s="215"/>
      <c r="V114" s="215"/>
      <c r="W114" s="215"/>
      <c r="X114" s="215"/>
      <c r="Y114" s="215"/>
      <c r="Z114" s="215"/>
      <c r="AA114" s="215"/>
      <c r="AB114" s="215"/>
      <c r="AC114" s="215"/>
      <c r="AD114" s="215"/>
      <c r="AE114" s="215"/>
      <c r="AF114" s="215"/>
      <c r="AG114" s="215"/>
      <c r="AH114" s="215"/>
      <c r="AI114" s="215"/>
      <c r="AJ114" s="215"/>
      <c r="AK114" s="215"/>
      <c r="AL114" s="215"/>
      <c r="AM114" s="215"/>
      <c r="AN114" s="215"/>
      <c r="AO114" s="215"/>
      <c r="AP114" s="215"/>
      <c r="AQ114" s="215"/>
      <c r="AR114" s="215"/>
      <c r="AS114" s="215"/>
      <c r="AT114" s="215"/>
      <c r="AU114" s="215"/>
      <c r="AV114" s="215"/>
      <c r="AW114" s="215"/>
      <c r="AX114" s="215"/>
      <c r="AY114" s="215"/>
      <c r="AZ114" s="215"/>
      <c r="BA114" s="215"/>
      <c r="BB114" s="215"/>
      <c r="BC114" s="215"/>
      <c r="BD114" s="215"/>
      <c r="BE114" s="215"/>
      <c r="BF114" s="215"/>
      <c r="BG114" s="215"/>
      <c r="BH114" s="215"/>
      <c r="BI114" s="215"/>
      <c r="BJ114" s="215"/>
      <c r="BK114" s="215"/>
      <c r="BL114" s="215"/>
      <c r="BM114" s="215"/>
      <c r="BN114" s="215"/>
      <c r="BO114" s="215"/>
      <c r="BP114" s="215"/>
      <c r="BQ114" s="215"/>
      <c r="BR114" s="215"/>
      <c r="BS114" s="215"/>
      <c r="BT114" s="215"/>
      <c r="BU114" s="215"/>
    </row>
    <row r="115" spans="1:73" x14ac:dyDescent="0.25">
      <c r="A115" s="227">
        <f t="shared" si="35"/>
        <v>96</v>
      </c>
      <c r="B115" s="543">
        <f t="shared" si="36"/>
        <v>2892</v>
      </c>
      <c r="C115" s="229"/>
      <c r="D115" s="229"/>
      <c r="E115" s="229"/>
      <c r="F115" s="229"/>
      <c r="G115" s="229"/>
      <c r="H115" s="230"/>
      <c r="I115" s="231"/>
      <c r="J115" s="231"/>
      <c r="N115" s="215"/>
      <c r="O115" s="215"/>
      <c r="P115" s="215"/>
      <c r="Q115" s="215"/>
      <c r="R115" s="215"/>
      <c r="S115" s="215"/>
      <c r="T115" s="215"/>
      <c r="U115" s="215"/>
      <c r="V115" s="215"/>
      <c r="W115" s="215"/>
      <c r="X115" s="215"/>
      <c r="Y115" s="215"/>
      <c r="Z115" s="215"/>
      <c r="AA115" s="215"/>
      <c r="AB115" s="215"/>
      <c r="AC115" s="215"/>
      <c r="AD115" s="215"/>
      <c r="AE115" s="215"/>
      <c r="AF115" s="215"/>
      <c r="AG115" s="215"/>
      <c r="AH115" s="215"/>
      <c r="AI115" s="215"/>
      <c r="AJ115" s="215"/>
      <c r="AK115" s="215"/>
      <c r="AL115" s="215"/>
      <c r="AM115" s="215"/>
      <c r="AN115" s="215"/>
      <c r="AO115" s="215"/>
      <c r="AP115" s="215"/>
      <c r="AQ115" s="215"/>
      <c r="AR115" s="215"/>
      <c r="AS115" s="215"/>
      <c r="AT115" s="215"/>
      <c r="AU115" s="215"/>
      <c r="AV115" s="215"/>
      <c r="AW115" s="215"/>
      <c r="AX115" s="215"/>
      <c r="AY115" s="215"/>
      <c r="AZ115" s="215"/>
      <c r="BA115" s="215"/>
      <c r="BB115" s="215"/>
      <c r="BC115" s="215"/>
      <c r="BD115" s="215"/>
      <c r="BE115" s="215"/>
      <c r="BF115" s="215"/>
      <c r="BG115" s="215"/>
      <c r="BH115" s="215"/>
      <c r="BI115" s="215"/>
      <c r="BJ115" s="215"/>
      <c r="BK115" s="215"/>
      <c r="BL115" s="215"/>
      <c r="BM115" s="215"/>
      <c r="BN115" s="215"/>
      <c r="BO115" s="215"/>
      <c r="BP115" s="215"/>
      <c r="BQ115" s="215"/>
      <c r="BR115" s="215"/>
      <c r="BS115" s="215"/>
      <c r="BT115" s="215"/>
      <c r="BU115" s="215"/>
    </row>
    <row r="116" spans="1:73" x14ac:dyDescent="0.25">
      <c r="A116" s="227">
        <f t="shared" si="35"/>
        <v>97</v>
      </c>
      <c r="B116" s="543">
        <f t="shared" si="36"/>
        <v>2923</v>
      </c>
      <c r="C116" s="229"/>
      <c r="D116" s="229"/>
      <c r="E116" s="229"/>
      <c r="F116" s="229"/>
      <c r="G116" s="229"/>
      <c r="H116" s="230"/>
      <c r="I116" s="231"/>
      <c r="J116" s="231"/>
      <c r="N116" s="215"/>
      <c r="O116" s="215"/>
      <c r="P116" s="215"/>
      <c r="Q116" s="215"/>
      <c r="R116" s="215"/>
      <c r="S116" s="215"/>
      <c r="T116" s="215"/>
      <c r="U116" s="215"/>
      <c r="V116" s="215"/>
      <c r="W116" s="215"/>
      <c r="X116" s="215"/>
      <c r="Y116" s="215"/>
      <c r="Z116" s="215"/>
      <c r="AA116" s="215"/>
      <c r="AB116" s="215"/>
      <c r="AC116" s="215"/>
      <c r="AD116" s="215"/>
      <c r="AE116" s="215"/>
      <c r="AF116" s="215"/>
      <c r="AG116" s="215"/>
      <c r="AH116" s="215"/>
      <c r="AI116" s="215"/>
      <c r="AJ116" s="215"/>
      <c r="AK116" s="215"/>
      <c r="AL116" s="215"/>
      <c r="AM116" s="215"/>
      <c r="AN116" s="215"/>
      <c r="AO116" s="215"/>
      <c r="AP116" s="215"/>
      <c r="AQ116" s="215"/>
      <c r="AR116" s="215"/>
      <c r="AS116" s="215"/>
      <c r="AT116" s="215"/>
      <c r="AU116" s="215"/>
      <c r="AV116" s="215"/>
      <c r="AW116" s="215"/>
      <c r="AX116" s="215"/>
      <c r="AY116" s="215"/>
      <c r="AZ116" s="215"/>
      <c r="BA116" s="215"/>
      <c r="BB116" s="215"/>
      <c r="BC116" s="215"/>
      <c r="BD116" s="215"/>
      <c r="BE116" s="215"/>
      <c r="BF116" s="215"/>
      <c r="BG116" s="215"/>
      <c r="BH116" s="215"/>
      <c r="BI116" s="215"/>
      <c r="BJ116" s="215"/>
      <c r="BK116" s="215"/>
      <c r="BL116" s="215"/>
      <c r="BM116" s="215"/>
      <c r="BN116" s="215"/>
      <c r="BO116" s="215"/>
      <c r="BP116" s="215"/>
      <c r="BQ116" s="215"/>
      <c r="BR116" s="215"/>
      <c r="BS116" s="215"/>
      <c r="BT116" s="215"/>
      <c r="BU116" s="215"/>
    </row>
    <row r="117" spans="1:73" x14ac:dyDescent="0.25">
      <c r="A117" s="227">
        <f t="shared" si="35"/>
        <v>98</v>
      </c>
      <c r="B117" s="543">
        <f t="shared" si="36"/>
        <v>2954</v>
      </c>
      <c r="C117" s="229"/>
      <c r="D117" s="229"/>
      <c r="E117" s="229"/>
      <c r="F117" s="229"/>
      <c r="G117" s="229"/>
      <c r="H117" s="230"/>
      <c r="I117" s="231"/>
      <c r="J117" s="231"/>
      <c r="N117" s="215"/>
      <c r="O117" s="215"/>
      <c r="P117" s="215"/>
      <c r="Q117" s="215"/>
      <c r="R117" s="215"/>
      <c r="S117" s="215"/>
      <c r="T117" s="215"/>
      <c r="U117" s="215"/>
      <c r="V117" s="215"/>
      <c r="W117" s="215"/>
      <c r="X117" s="215"/>
      <c r="Y117" s="215"/>
      <c r="Z117" s="215"/>
      <c r="AA117" s="215"/>
      <c r="AB117" s="215"/>
      <c r="AC117" s="215"/>
      <c r="AD117" s="215"/>
      <c r="AE117" s="215"/>
      <c r="AF117" s="215"/>
      <c r="AG117" s="215"/>
      <c r="AH117" s="215"/>
      <c r="AI117" s="215"/>
      <c r="AJ117" s="215"/>
      <c r="AK117" s="215"/>
      <c r="AL117" s="215"/>
      <c r="AM117" s="215"/>
      <c r="AN117" s="215"/>
      <c r="AO117" s="215"/>
      <c r="AP117" s="215"/>
      <c r="AQ117" s="215"/>
      <c r="AR117" s="215"/>
      <c r="AS117" s="215"/>
      <c r="AT117" s="215"/>
      <c r="AU117" s="215"/>
      <c r="AV117" s="215"/>
      <c r="AW117" s="215"/>
      <c r="AX117" s="215"/>
      <c r="AY117" s="215"/>
      <c r="AZ117" s="215"/>
      <c r="BA117" s="215"/>
      <c r="BB117" s="215"/>
      <c r="BC117" s="215"/>
      <c r="BD117" s="215"/>
      <c r="BE117" s="215"/>
      <c r="BF117" s="215"/>
      <c r="BG117" s="215"/>
      <c r="BH117" s="215"/>
      <c r="BI117" s="215"/>
      <c r="BJ117" s="215"/>
      <c r="BK117" s="215"/>
      <c r="BL117" s="215"/>
      <c r="BM117" s="215"/>
      <c r="BN117" s="215"/>
      <c r="BO117" s="215"/>
      <c r="BP117" s="215"/>
      <c r="BQ117" s="215"/>
      <c r="BR117" s="215"/>
      <c r="BS117" s="215"/>
      <c r="BT117" s="215"/>
      <c r="BU117" s="215"/>
    </row>
    <row r="118" spans="1:73" x14ac:dyDescent="0.25">
      <c r="A118" s="227">
        <f t="shared" si="35"/>
        <v>99</v>
      </c>
      <c r="B118" s="543">
        <f t="shared" si="36"/>
        <v>2983</v>
      </c>
      <c r="C118" s="229"/>
      <c r="D118" s="229"/>
      <c r="E118" s="229"/>
      <c r="F118" s="229"/>
      <c r="G118" s="229"/>
      <c r="H118" s="230"/>
      <c r="I118" s="231"/>
      <c r="J118" s="231"/>
      <c r="N118" s="215"/>
      <c r="O118" s="215"/>
      <c r="P118" s="215"/>
      <c r="Q118" s="215"/>
      <c r="R118" s="215"/>
      <c r="S118" s="215"/>
      <c r="T118" s="215"/>
      <c r="U118" s="215"/>
      <c r="V118" s="215"/>
      <c r="W118" s="215"/>
      <c r="X118" s="215"/>
      <c r="Y118" s="215"/>
      <c r="Z118" s="215"/>
      <c r="AA118" s="215"/>
      <c r="AB118" s="215"/>
      <c r="AC118" s="215"/>
      <c r="AD118" s="215"/>
      <c r="AE118" s="215"/>
      <c r="AF118" s="215"/>
      <c r="AG118" s="215"/>
      <c r="AH118" s="215"/>
      <c r="AI118" s="215"/>
      <c r="AJ118" s="215"/>
      <c r="AK118" s="215"/>
      <c r="AL118" s="215"/>
      <c r="AM118" s="215"/>
      <c r="AN118" s="215"/>
      <c r="AO118" s="215"/>
      <c r="AP118" s="215"/>
      <c r="AQ118" s="215"/>
      <c r="AR118" s="215"/>
      <c r="AS118" s="215"/>
      <c r="AT118" s="215"/>
      <c r="AU118" s="215"/>
      <c r="AV118" s="215"/>
      <c r="AW118" s="215"/>
      <c r="AX118" s="215"/>
      <c r="AY118" s="215"/>
      <c r="AZ118" s="215"/>
      <c r="BA118" s="215"/>
      <c r="BB118" s="215"/>
      <c r="BC118" s="215"/>
      <c r="BD118" s="215"/>
      <c r="BE118" s="215"/>
      <c r="BF118" s="215"/>
      <c r="BG118" s="215"/>
      <c r="BH118" s="215"/>
      <c r="BI118" s="215"/>
      <c r="BJ118" s="215"/>
      <c r="BK118" s="215"/>
      <c r="BL118" s="215"/>
      <c r="BM118" s="215"/>
      <c r="BN118" s="215"/>
      <c r="BO118" s="215"/>
      <c r="BP118" s="215"/>
      <c r="BQ118" s="215"/>
      <c r="BR118" s="215"/>
      <c r="BS118" s="215"/>
      <c r="BT118" s="215"/>
      <c r="BU118" s="215"/>
    </row>
    <row r="119" spans="1:73" x14ac:dyDescent="0.25">
      <c r="A119" s="227">
        <f t="shared" si="35"/>
        <v>100</v>
      </c>
      <c r="B119" s="543">
        <f t="shared" si="36"/>
        <v>3014</v>
      </c>
      <c r="C119" s="229"/>
      <c r="D119" s="229"/>
      <c r="E119" s="229"/>
      <c r="F119" s="229"/>
      <c r="G119" s="229"/>
      <c r="H119" s="230"/>
      <c r="I119" s="231"/>
      <c r="J119" s="231"/>
      <c r="N119" s="215"/>
      <c r="O119" s="215"/>
      <c r="P119" s="215"/>
      <c r="Q119" s="215"/>
      <c r="R119" s="215"/>
      <c r="S119" s="215"/>
      <c r="T119" s="215"/>
      <c r="U119" s="215"/>
      <c r="V119" s="215"/>
      <c r="W119" s="215"/>
      <c r="X119" s="215"/>
      <c r="Y119" s="215"/>
      <c r="Z119" s="215"/>
      <c r="AA119" s="215"/>
      <c r="AB119" s="215"/>
      <c r="AC119" s="215"/>
      <c r="AD119" s="215"/>
      <c r="AE119" s="215"/>
      <c r="AF119" s="215"/>
      <c r="AG119" s="215"/>
      <c r="AH119" s="215"/>
      <c r="AI119" s="215"/>
      <c r="AJ119" s="215"/>
      <c r="AK119" s="215"/>
      <c r="AL119" s="215"/>
      <c r="AM119" s="215"/>
      <c r="AN119" s="215"/>
      <c r="AO119" s="215"/>
      <c r="AP119" s="215"/>
      <c r="AQ119" s="215"/>
      <c r="AR119" s="215"/>
      <c r="AS119" s="215"/>
      <c r="AT119" s="215"/>
      <c r="AU119" s="215"/>
      <c r="AV119" s="215"/>
      <c r="AW119" s="215"/>
      <c r="AX119" s="215"/>
      <c r="AY119" s="215"/>
      <c r="AZ119" s="215"/>
      <c r="BA119" s="215"/>
      <c r="BB119" s="215"/>
      <c r="BC119" s="215"/>
      <c r="BD119" s="215"/>
      <c r="BE119" s="215"/>
      <c r="BF119" s="215"/>
      <c r="BG119" s="215"/>
      <c r="BH119" s="215"/>
      <c r="BI119" s="215"/>
      <c r="BJ119" s="215"/>
      <c r="BK119" s="215"/>
      <c r="BL119" s="215"/>
      <c r="BM119" s="215"/>
      <c r="BN119" s="215"/>
      <c r="BO119" s="215"/>
      <c r="BP119" s="215"/>
      <c r="BQ119" s="215"/>
      <c r="BR119" s="215"/>
      <c r="BS119" s="215"/>
      <c r="BT119" s="215"/>
      <c r="BU119" s="215"/>
    </row>
    <row r="120" spans="1:73" x14ac:dyDescent="0.25">
      <c r="A120" s="227">
        <f t="shared" si="35"/>
        <v>101</v>
      </c>
      <c r="B120" s="543">
        <f t="shared" si="36"/>
        <v>3044</v>
      </c>
      <c r="C120" s="229"/>
      <c r="D120" s="229"/>
      <c r="E120" s="229"/>
      <c r="F120" s="229"/>
      <c r="G120" s="229"/>
      <c r="H120" s="230"/>
      <c r="I120" s="231"/>
      <c r="J120" s="231"/>
      <c r="N120" s="215"/>
      <c r="O120" s="215"/>
      <c r="P120" s="215"/>
      <c r="Q120" s="215"/>
      <c r="R120" s="215"/>
      <c r="S120" s="215"/>
      <c r="T120" s="215"/>
      <c r="U120" s="215"/>
      <c r="V120" s="215"/>
      <c r="W120" s="215"/>
      <c r="X120" s="215"/>
      <c r="Y120" s="215"/>
      <c r="Z120" s="215"/>
      <c r="AA120" s="215"/>
      <c r="AB120" s="215"/>
      <c r="AC120" s="215"/>
      <c r="AD120" s="215"/>
      <c r="AE120" s="215"/>
      <c r="AF120" s="215"/>
      <c r="AG120" s="215"/>
      <c r="AH120" s="215"/>
      <c r="AI120" s="215"/>
      <c r="AJ120" s="215"/>
      <c r="AK120" s="215"/>
      <c r="AL120" s="215"/>
      <c r="AM120" s="215"/>
      <c r="AN120" s="215"/>
      <c r="AO120" s="215"/>
      <c r="AP120" s="215"/>
      <c r="AQ120" s="215"/>
      <c r="AR120" s="215"/>
      <c r="AS120" s="215"/>
      <c r="AT120" s="215"/>
      <c r="AU120" s="215"/>
      <c r="AV120" s="215"/>
      <c r="AW120" s="215"/>
      <c r="AX120" s="215"/>
      <c r="AY120" s="215"/>
      <c r="AZ120" s="215"/>
      <c r="BA120" s="215"/>
      <c r="BB120" s="215"/>
      <c r="BC120" s="215"/>
      <c r="BD120" s="215"/>
      <c r="BE120" s="215"/>
      <c r="BF120" s="215"/>
      <c r="BG120" s="215"/>
      <c r="BH120" s="215"/>
      <c r="BI120" s="215"/>
      <c r="BJ120" s="215"/>
      <c r="BK120" s="215"/>
      <c r="BL120" s="215"/>
      <c r="BM120" s="215"/>
      <c r="BN120" s="215"/>
      <c r="BO120" s="215"/>
      <c r="BP120" s="215"/>
      <c r="BQ120" s="215"/>
      <c r="BR120" s="215"/>
      <c r="BS120" s="215"/>
      <c r="BT120" s="215"/>
      <c r="BU120" s="215"/>
    </row>
    <row r="121" spans="1:73" x14ac:dyDescent="0.25">
      <c r="A121" s="227">
        <f t="shared" si="35"/>
        <v>102</v>
      </c>
      <c r="B121" s="543">
        <f t="shared" si="36"/>
        <v>3075</v>
      </c>
      <c r="C121" s="229"/>
      <c r="D121" s="229"/>
      <c r="E121" s="229"/>
      <c r="F121" s="229"/>
      <c r="G121" s="229"/>
      <c r="H121" s="230"/>
      <c r="I121" s="231"/>
      <c r="J121" s="231"/>
      <c r="N121" s="215"/>
      <c r="O121" s="215"/>
      <c r="P121" s="215"/>
      <c r="Q121" s="215"/>
      <c r="R121" s="215"/>
      <c r="S121" s="215"/>
      <c r="T121" s="215"/>
      <c r="U121" s="215"/>
      <c r="V121" s="215"/>
      <c r="W121" s="215"/>
      <c r="X121" s="215"/>
      <c r="Y121" s="215"/>
      <c r="Z121" s="215"/>
      <c r="AA121" s="215"/>
      <c r="AB121" s="215"/>
      <c r="AC121" s="215"/>
      <c r="AD121" s="215"/>
      <c r="AE121" s="215"/>
      <c r="AF121" s="215"/>
      <c r="AG121" s="215"/>
      <c r="AH121" s="215"/>
      <c r="AI121" s="215"/>
      <c r="AJ121" s="215"/>
      <c r="AK121" s="215"/>
      <c r="AL121" s="215"/>
      <c r="AM121" s="215"/>
      <c r="AN121" s="215"/>
      <c r="AO121" s="215"/>
      <c r="AP121" s="215"/>
      <c r="AQ121" s="215"/>
      <c r="AR121" s="215"/>
      <c r="AS121" s="215"/>
      <c r="AT121" s="215"/>
      <c r="AU121" s="215"/>
      <c r="AV121" s="215"/>
      <c r="AW121" s="215"/>
      <c r="AX121" s="215"/>
      <c r="AY121" s="215"/>
      <c r="AZ121" s="215"/>
      <c r="BA121" s="215"/>
      <c r="BB121" s="215"/>
      <c r="BC121" s="215"/>
      <c r="BD121" s="215"/>
      <c r="BE121" s="215"/>
      <c r="BF121" s="215"/>
      <c r="BG121" s="215"/>
      <c r="BH121" s="215"/>
      <c r="BI121" s="215"/>
      <c r="BJ121" s="215"/>
      <c r="BK121" s="215"/>
      <c r="BL121" s="215"/>
      <c r="BM121" s="215"/>
      <c r="BN121" s="215"/>
      <c r="BO121" s="215"/>
      <c r="BP121" s="215"/>
      <c r="BQ121" s="215"/>
      <c r="BR121" s="215"/>
      <c r="BS121" s="215"/>
      <c r="BT121" s="215"/>
      <c r="BU121" s="215"/>
    </row>
    <row r="122" spans="1:73" x14ac:dyDescent="0.25">
      <c r="A122" s="227">
        <f t="shared" si="35"/>
        <v>103</v>
      </c>
      <c r="B122" s="543">
        <f t="shared" si="36"/>
        <v>3105</v>
      </c>
      <c r="C122" s="229"/>
      <c r="D122" s="229"/>
      <c r="E122" s="229"/>
      <c r="F122" s="229"/>
      <c r="G122" s="229"/>
      <c r="H122" s="230"/>
      <c r="I122" s="231"/>
      <c r="J122" s="231"/>
      <c r="N122" s="215"/>
      <c r="O122" s="215"/>
      <c r="P122" s="215"/>
      <c r="Q122" s="215"/>
      <c r="R122" s="215"/>
      <c r="S122" s="215"/>
      <c r="T122" s="215"/>
      <c r="U122" s="215"/>
      <c r="V122" s="215"/>
      <c r="W122" s="215"/>
      <c r="X122" s="215"/>
      <c r="Y122" s="215"/>
      <c r="Z122" s="215"/>
      <c r="AA122" s="215"/>
      <c r="AB122" s="215"/>
      <c r="AC122" s="215"/>
      <c r="AD122" s="215"/>
      <c r="AE122" s="215"/>
      <c r="AF122" s="215"/>
      <c r="AG122" s="215"/>
      <c r="AH122" s="215"/>
      <c r="AI122" s="215"/>
      <c r="AJ122" s="215"/>
      <c r="AK122" s="215"/>
      <c r="AL122" s="215"/>
      <c r="AM122" s="215"/>
      <c r="AN122" s="215"/>
      <c r="AO122" s="215"/>
      <c r="AP122" s="215"/>
      <c r="AQ122" s="215"/>
      <c r="AR122" s="215"/>
      <c r="AS122" s="215"/>
      <c r="AT122" s="215"/>
      <c r="AU122" s="215"/>
      <c r="AV122" s="215"/>
      <c r="AW122" s="215"/>
      <c r="AX122" s="215"/>
      <c r="AY122" s="215"/>
      <c r="AZ122" s="215"/>
      <c r="BA122" s="215"/>
      <c r="BB122" s="215"/>
      <c r="BC122" s="215"/>
      <c r="BD122" s="215"/>
      <c r="BE122" s="215"/>
      <c r="BF122" s="215"/>
      <c r="BG122" s="215"/>
      <c r="BH122" s="215"/>
      <c r="BI122" s="215"/>
      <c r="BJ122" s="215"/>
      <c r="BK122" s="215"/>
      <c r="BL122" s="215"/>
      <c r="BM122" s="215"/>
      <c r="BN122" s="215"/>
      <c r="BO122" s="215"/>
      <c r="BP122" s="215"/>
      <c r="BQ122" s="215"/>
      <c r="BR122" s="215"/>
      <c r="BS122" s="215"/>
      <c r="BT122" s="215"/>
      <c r="BU122" s="215"/>
    </row>
    <row r="123" spans="1:73" x14ac:dyDescent="0.25">
      <c r="A123" s="227">
        <f t="shared" si="35"/>
        <v>104</v>
      </c>
      <c r="B123" s="543">
        <f t="shared" si="36"/>
        <v>3136</v>
      </c>
      <c r="C123" s="229"/>
      <c r="D123" s="229"/>
      <c r="E123" s="229"/>
      <c r="F123" s="229"/>
      <c r="G123" s="229"/>
      <c r="H123" s="230"/>
      <c r="I123" s="231"/>
      <c r="J123" s="231"/>
      <c r="N123" s="215"/>
      <c r="O123" s="215"/>
      <c r="P123" s="215"/>
      <c r="Q123" s="215"/>
      <c r="R123" s="215"/>
      <c r="S123" s="215"/>
      <c r="T123" s="215"/>
      <c r="U123" s="215"/>
      <c r="V123" s="215"/>
      <c r="W123" s="215"/>
      <c r="X123" s="215"/>
      <c r="Y123" s="215"/>
      <c r="Z123" s="215"/>
      <c r="AA123" s="215"/>
      <c r="AB123" s="215"/>
      <c r="AC123" s="215"/>
      <c r="AD123" s="215"/>
      <c r="AE123" s="215"/>
      <c r="AF123" s="215"/>
      <c r="AG123" s="215"/>
      <c r="AH123" s="215"/>
      <c r="AI123" s="215"/>
      <c r="AJ123" s="215"/>
      <c r="AK123" s="215"/>
      <c r="AL123" s="215"/>
      <c r="AM123" s="215"/>
      <c r="AN123" s="215"/>
      <c r="AO123" s="215"/>
      <c r="AP123" s="215"/>
      <c r="AQ123" s="215"/>
      <c r="AR123" s="215"/>
      <c r="AS123" s="215"/>
      <c r="AT123" s="215"/>
      <c r="AU123" s="215"/>
      <c r="AV123" s="215"/>
      <c r="AW123" s="215"/>
      <c r="AX123" s="215"/>
      <c r="AY123" s="215"/>
      <c r="AZ123" s="215"/>
      <c r="BA123" s="215"/>
      <c r="BB123" s="215"/>
      <c r="BC123" s="215"/>
      <c r="BD123" s="215"/>
      <c r="BE123" s="215"/>
      <c r="BF123" s="215"/>
      <c r="BG123" s="215"/>
      <c r="BH123" s="215"/>
      <c r="BI123" s="215"/>
      <c r="BJ123" s="215"/>
      <c r="BK123" s="215"/>
      <c r="BL123" s="215"/>
      <c r="BM123" s="215"/>
      <c r="BN123" s="215"/>
      <c r="BO123" s="215"/>
      <c r="BP123" s="215"/>
      <c r="BQ123" s="215"/>
      <c r="BR123" s="215"/>
      <c r="BS123" s="215"/>
      <c r="BT123" s="215"/>
      <c r="BU123" s="215"/>
    </row>
    <row r="124" spans="1:73" x14ac:dyDescent="0.25">
      <c r="A124" s="227">
        <f t="shared" si="35"/>
        <v>105</v>
      </c>
      <c r="B124" s="543">
        <f t="shared" si="36"/>
        <v>3167</v>
      </c>
      <c r="C124" s="229"/>
      <c r="D124" s="229"/>
      <c r="E124" s="229"/>
      <c r="F124" s="229"/>
      <c r="G124" s="229"/>
      <c r="H124" s="230"/>
      <c r="I124" s="231"/>
      <c r="J124" s="231"/>
      <c r="N124" s="215"/>
      <c r="O124" s="215"/>
      <c r="P124" s="215"/>
      <c r="Q124" s="215"/>
      <c r="R124" s="215"/>
      <c r="S124" s="215"/>
      <c r="T124" s="215"/>
      <c r="U124" s="215"/>
      <c r="V124" s="215"/>
      <c r="W124" s="215"/>
      <c r="X124" s="215"/>
      <c r="Y124" s="215"/>
      <c r="Z124" s="215"/>
      <c r="AA124" s="215"/>
      <c r="AB124" s="215"/>
      <c r="AC124" s="215"/>
      <c r="AD124" s="215"/>
      <c r="AE124" s="215"/>
      <c r="AF124" s="215"/>
      <c r="AG124" s="215"/>
      <c r="AH124" s="215"/>
      <c r="AI124" s="215"/>
      <c r="AJ124" s="215"/>
      <c r="AK124" s="215"/>
      <c r="AL124" s="215"/>
      <c r="AM124" s="215"/>
      <c r="AN124" s="215"/>
      <c r="AO124" s="215"/>
      <c r="AP124" s="215"/>
      <c r="AQ124" s="215"/>
      <c r="AR124" s="215"/>
      <c r="AS124" s="215"/>
      <c r="AT124" s="215"/>
      <c r="AU124" s="215"/>
      <c r="AV124" s="215"/>
      <c r="AW124" s="215"/>
      <c r="AX124" s="215"/>
      <c r="AY124" s="215"/>
      <c r="AZ124" s="215"/>
      <c r="BA124" s="215"/>
      <c r="BB124" s="215"/>
      <c r="BC124" s="215"/>
      <c r="BD124" s="215"/>
      <c r="BE124" s="215"/>
      <c r="BF124" s="215"/>
      <c r="BG124" s="215"/>
      <c r="BH124" s="215"/>
      <c r="BI124" s="215"/>
      <c r="BJ124" s="215"/>
      <c r="BK124" s="215"/>
      <c r="BL124" s="215"/>
      <c r="BM124" s="215"/>
      <c r="BN124" s="215"/>
      <c r="BO124" s="215"/>
      <c r="BP124" s="215"/>
      <c r="BQ124" s="215"/>
      <c r="BR124" s="215"/>
      <c r="BS124" s="215"/>
      <c r="BT124" s="215"/>
      <c r="BU124" s="215"/>
    </row>
    <row r="125" spans="1:73" x14ac:dyDescent="0.25">
      <c r="A125" s="227">
        <f t="shared" si="35"/>
        <v>106</v>
      </c>
      <c r="B125" s="543">
        <f t="shared" si="36"/>
        <v>3197</v>
      </c>
      <c r="C125" s="229"/>
      <c r="D125" s="229"/>
      <c r="E125" s="229"/>
      <c r="F125" s="229"/>
      <c r="G125" s="229"/>
      <c r="H125" s="230"/>
      <c r="I125" s="231"/>
      <c r="J125" s="231"/>
      <c r="N125" s="215"/>
      <c r="O125" s="215"/>
      <c r="P125" s="215"/>
      <c r="Q125" s="215"/>
      <c r="R125" s="215"/>
      <c r="S125" s="215"/>
      <c r="T125" s="215"/>
      <c r="U125" s="215"/>
      <c r="V125" s="215"/>
      <c r="W125" s="215"/>
      <c r="X125" s="215"/>
      <c r="Y125" s="215"/>
      <c r="Z125" s="215"/>
      <c r="AA125" s="215"/>
      <c r="AB125" s="215"/>
      <c r="AC125" s="215"/>
      <c r="AD125" s="215"/>
      <c r="AE125" s="215"/>
      <c r="AF125" s="215"/>
      <c r="AG125" s="215"/>
      <c r="AH125" s="215"/>
      <c r="AI125" s="215"/>
      <c r="AJ125" s="215"/>
      <c r="AK125" s="215"/>
      <c r="AL125" s="215"/>
      <c r="AM125" s="215"/>
      <c r="AN125" s="215"/>
      <c r="AO125" s="215"/>
      <c r="AP125" s="215"/>
      <c r="AQ125" s="215"/>
      <c r="AR125" s="215"/>
      <c r="AS125" s="215"/>
      <c r="AT125" s="215"/>
      <c r="AU125" s="215"/>
      <c r="AV125" s="215"/>
      <c r="AW125" s="215"/>
      <c r="AX125" s="215"/>
      <c r="AY125" s="215"/>
      <c r="AZ125" s="215"/>
      <c r="BA125" s="215"/>
      <c r="BB125" s="215"/>
      <c r="BC125" s="215"/>
      <c r="BD125" s="215"/>
      <c r="BE125" s="215"/>
      <c r="BF125" s="215"/>
      <c r="BG125" s="215"/>
      <c r="BH125" s="215"/>
      <c r="BI125" s="215"/>
      <c r="BJ125" s="215"/>
      <c r="BK125" s="215"/>
      <c r="BL125" s="215"/>
      <c r="BM125" s="215"/>
      <c r="BN125" s="215"/>
      <c r="BO125" s="215"/>
      <c r="BP125" s="215"/>
      <c r="BQ125" s="215"/>
      <c r="BR125" s="215"/>
      <c r="BS125" s="215"/>
      <c r="BT125" s="215"/>
      <c r="BU125" s="215"/>
    </row>
    <row r="126" spans="1:73" x14ac:dyDescent="0.25">
      <c r="A126" s="227">
        <f t="shared" si="35"/>
        <v>107</v>
      </c>
      <c r="B126" s="543">
        <f t="shared" si="36"/>
        <v>3228</v>
      </c>
      <c r="C126" s="229"/>
      <c r="D126" s="229"/>
      <c r="E126" s="229"/>
      <c r="F126" s="229"/>
      <c r="G126" s="229"/>
      <c r="H126" s="230"/>
      <c r="I126" s="231"/>
      <c r="J126" s="231"/>
      <c r="N126" s="215"/>
      <c r="O126" s="215"/>
      <c r="P126" s="215"/>
      <c r="Q126" s="215"/>
      <c r="R126" s="215"/>
      <c r="S126" s="215"/>
      <c r="T126" s="215"/>
      <c r="U126" s="215"/>
      <c r="V126" s="215"/>
      <c r="W126" s="215"/>
      <c r="X126" s="215"/>
      <c r="Y126" s="215"/>
      <c r="Z126" s="215"/>
      <c r="AA126" s="215"/>
      <c r="AB126" s="215"/>
      <c r="AC126" s="215"/>
      <c r="AD126" s="215"/>
      <c r="AE126" s="215"/>
      <c r="AF126" s="215"/>
      <c r="AG126" s="215"/>
      <c r="AH126" s="215"/>
      <c r="AI126" s="215"/>
      <c r="AJ126" s="215"/>
      <c r="AK126" s="215"/>
      <c r="AL126" s="215"/>
      <c r="AM126" s="215"/>
      <c r="AN126" s="215"/>
      <c r="AO126" s="215"/>
      <c r="AP126" s="215"/>
      <c r="AQ126" s="215"/>
      <c r="AR126" s="215"/>
      <c r="AS126" s="215"/>
      <c r="AT126" s="215"/>
      <c r="AU126" s="215"/>
      <c r="AV126" s="215"/>
      <c r="AW126" s="215"/>
      <c r="AX126" s="215"/>
      <c r="AY126" s="215"/>
      <c r="AZ126" s="215"/>
      <c r="BA126" s="215"/>
      <c r="BB126" s="215"/>
      <c r="BC126" s="215"/>
      <c r="BD126" s="215"/>
      <c r="BE126" s="215"/>
      <c r="BF126" s="215"/>
      <c r="BG126" s="215"/>
      <c r="BH126" s="215"/>
      <c r="BI126" s="215"/>
      <c r="BJ126" s="215"/>
      <c r="BK126" s="215"/>
      <c r="BL126" s="215"/>
      <c r="BM126" s="215"/>
      <c r="BN126" s="215"/>
      <c r="BO126" s="215"/>
      <c r="BP126" s="215"/>
      <c r="BQ126" s="215"/>
      <c r="BR126" s="215"/>
      <c r="BS126" s="215"/>
      <c r="BT126" s="215"/>
      <c r="BU126" s="215"/>
    </row>
    <row r="127" spans="1:73" x14ac:dyDescent="0.25">
      <c r="A127" s="227">
        <f t="shared" si="35"/>
        <v>108</v>
      </c>
      <c r="B127" s="543">
        <f t="shared" si="36"/>
        <v>3258</v>
      </c>
      <c r="C127" s="229"/>
      <c r="D127" s="229"/>
      <c r="E127" s="229"/>
      <c r="F127" s="229"/>
      <c r="G127" s="229"/>
      <c r="H127" s="230"/>
      <c r="I127" s="231"/>
      <c r="J127" s="231"/>
      <c r="N127" s="215"/>
      <c r="O127" s="215"/>
      <c r="P127" s="215"/>
      <c r="Q127" s="215"/>
      <c r="R127" s="215"/>
      <c r="S127" s="215"/>
      <c r="T127" s="215"/>
      <c r="U127" s="215"/>
      <c r="V127" s="215"/>
      <c r="W127" s="215"/>
      <c r="X127" s="215"/>
      <c r="Y127" s="215"/>
      <c r="Z127" s="215"/>
      <c r="AA127" s="215"/>
      <c r="AB127" s="215"/>
      <c r="AC127" s="215"/>
      <c r="AD127" s="215"/>
      <c r="AE127" s="215"/>
      <c r="AF127" s="215"/>
      <c r="AG127" s="215"/>
      <c r="AH127" s="215"/>
      <c r="AI127" s="215"/>
      <c r="AJ127" s="215"/>
      <c r="AK127" s="215"/>
      <c r="AL127" s="215"/>
      <c r="AM127" s="215"/>
      <c r="AN127" s="215"/>
      <c r="AO127" s="215"/>
      <c r="AP127" s="215"/>
      <c r="AQ127" s="215"/>
      <c r="AR127" s="215"/>
      <c r="AS127" s="215"/>
      <c r="AT127" s="215"/>
      <c r="AU127" s="215"/>
      <c r="AV127" s="215"/>
      <c r="AW127" s="215"/>
      <c r="AX127" s="215"/>
      <c r="AY127" s="215"/>
      <c r="AZ127" s="215"/>
      <c r="BA127" s="215"/>
      <c r="BB127" s="215"/>
      <c r="BC127" s="215"/>
      <c r="BD127" s="215"/>
      <c r="BE127" s="215"/>
      <c r="BF127" s="215"/>
      <c r="BG127" s="215"/>
      <c r="BH127" s="215"/>
      <c r="BI127" s="215"/>
      <c r="BJ127" s="215"/>
      <c r="BK127" s="215"/>
      <c r="BL127" s="215"/>
      <c r="BM127" s="215"/>
      <c r="BN127" s="215"/>
      <c r="BO127" s="215"/>
      <c r="BP127" s="215"/>
      <c r="BQ127" s="215"/>
      <c r="BR127" s="215"/>
      <c r="BS127" s="215"/>
      <c r="BT127" s="215"/>
      <c r="BU127" s="215"/>
    </row>
    <row r="128" spans="1:73" x14ac:dyDescent="0.25">
      <c r="A128" s="227">
        <f t="shared" si="35"/>
        <v>109</v>
      </c>
      <c r="B128" s="543">
        <f t="shared" si="36"/>
        <v>3289</v>
      </c>
      <c r="C128" s="229"/>
      <c r="D128" s="229"/>
      <c r="E128" s="229"/>
      <c r="F128" s="229"/>
      <c r="G128" s="229"/>
      <c r="H128" s="230"/>
      <c r="I128" s="231"/>
      <c r="J128" s="231"/>
      <c r="N128" s="215"/>
      <c r="O128" s="215"/>
      <c r="P128" s="215"/>
      <c r="Q128" s="215"/>
      <c r="R128" s="215"/>
      <c r="S128" s="215"/>
      <c r="T128" s="215"/>
      <c r="U128" s="215"/>
      <c r="V128" s="215"/>
      <c r="W128" s="215"/>
      <c r="X128" s="215"/>
      <c r="Y128" s="215"/>
      <c r="Z128" s="215"/>
      <c r="AA128" s="215"/>
      <c r="AB128" s="215"/>
      <c r="AC128" s="215"/>
      <c r="AD128" s="215"/>
      <c r="AE128" s="215"/>
      <c r="AF128" s="215"/>
      <c r="AG128" s="215"/>
      <c r="AH128" s="215"/>
      <c r="AI128" s="215"/>
      <c r="AJ128" s="215"/>
      <c r="AK128" s="215"/>
      <c r="AL128" s="215"/>
      <c r="AM128" s="215"/>
      <c r="AN128" s="215"/>
      <c r="AO128" s="215"/>
      <c r="AP128" s="215"/>
      <c r="AQ128" s="215"/>
      <c r="AR128" s="215"/>
      <c r="AS128" s="215"/>
      <c r="AT128" s="215"/>
      <c r="AU128" s="215"/>
      <c r="AV128" s="215"/>
      <c r="AW128" s="215"/>
      <c r="AX128" s="215"/>
      <c r="AY128" s="215"/>
      <c r="AZ128" s="215"/>
      <c r="BA128" s="215"/>
      <c r="BB128" s="215"/>
      <c r="BC128" s="215"/>
      <c r="BD128" s="215"/>
      <c r="BE128" s="215"/>
      <c r="BF128" s="215"/>
      <c r="BG128" s="215"/>
      <c r="BH128" s="215"/>
      <c r="BI128" s="215"/>
      <c r="BJ128" s="215"/>
      <c r="BK128" s="215"/>
      <c r="BL128" s="215"/>
      <c r="BM128" s="215"/>
      <c r="BN128" s="215"/>
      <c r="BO128" s="215"/>
      <c r="BP128" s="215"/>
      <c r="BQ128" s="215"/>
      <c r="BR128" s="215"/>
      <c r="BS128" s="215"/>
      <c r="BT128" s="215"/>
      <c r="BU128" s="215"/>
    </row>
    <row r="129" spans="1:73" x14ac:dyDescent="0.25">
      <c r="A129" s="227">
        <f t="shared" si="35"/>
        <v>110</v>
      </c>
      <c r="B129" s="543">
        <f t="shared" si="36"/>
        <v>3320</v>
      </c>
      <c r="C129" s="229"/>
      <c r="D129" s="229"/>
      <c r="E129" s="229"/>
      <c r="F129" s="229"/>
      <c r="G129" s="229"/>
      <c r="H129" s="230"/>
      <c r="I129" s="231"/>
      <c r="J129" s="231"/>
      <c r="N129" s="215"/>
      <c r="O129" s="215"/>
      <c r="P129" s="215"/>
      <c r="Q129" s="215"/>
      <c r="R129" s="215"/>
      <c r="S129" s="215"/>
      <c r="T129" s="215"/>
      <c r="U129" s="215"/>
      <c r="V129" s="215"/>
      <c r="W129" s="215"/>
      <c r="X129" s="215"/>
      <c r="Y129" s="215"/>
      <c r="Z129" s="215"/>
      <c r="AA129" s="215"/>
      <c r="AB129" s="215"/>
      <c r="AC129" s="215"/>
      <c r="AD129" s="215"/>
      <c r="AE129" s="215"/>
      <c r="AF129" s="215"/>
      <c r="AG129" s="215"/>
      <c r="AH129" s="215"/>
      <c r="AI129" s="215"/>
      <c r="AJ129" s="215"/>
      <c r="AK129" s="215"/>
      <c r="AL129" s="215"/>
      <c r="AM129" s="215"/>
      <c r="AN129" s="215"/>
      <c r="AO129" s="215"/>
      <c r="AP129" s="215"/>
      <c r="AQ129" s="215"/>
      <c r="AR129" s="215"/>
      <c r="AS129" s="215"/>
      <c r="AT129" s="215"/>
      <c r="AU129" s="215"/>
      <c r="AV129" s="215"/>
      <c r="AW129" s="215"/>
      <c r="AX129" s="215"/>
      <c r="AY129" s="215"/>
      <c r="AZ129" s="215"/>
      <c r="BA129" s="215"/>
      <c r="BB129" s="215"/>
      <c r="BC129" s="215"/>
      <c r="BD129" s="215"/>
      <c r="BE129" s="215"/>
      <c r="BF129" s="215"/>
      <c r="BG129" s="215"/>
      <c r="BH129" s="215"/>
      <c r="BI129" s="215"/>
      <c r="BJ129" s="215"/>
      <c r="BK129" s="215"/>
      <c r="BL129" s="215"/>
      <c r="BM129" s="215"/>
      <c r="BN129" s="215"/>
      <c r="BO129" s="215"/>
      <c r="BP129" s="215"/>
      <c r="BQ129" s="215"/>
      <c r="BR129" s="215"/>
      <c r="BS129" s="215"/>
      <c r="BT129" s="215"/>
      <c r="BU129" s="215"/>
    </row>
    <row r="130" spans="1:73" x14ac:dyDescent="0.25">
      <c r="A130" s="227">
        <f t="shared" si="35"/>
        <v>111</v>
      </c>
      <c r="B130" s="543">
        <f t="shared" si="36"/>
        <v>3348</v>
      </c>
      <c r="C130" s="229"/>
      <c r="D130" s="229"/>
      <c r="E130" s="229"/>
      <c r="F130" s="229"/>
      <c r="G130" s="229"/>
      <c r="H130" s="230"/>
      <c r="I130" s="231"/>
      <c r="J130" s="231"/>
      <c r="N130" s="215"/>
      <c r="O130" s="215"/>
      <c r="P130" s="215"/>
      <c r="Q130" s="215"/>
      <c r="R130" s="215"/>
      <c r="S130" s="215"/>
      <c r="T130" s="215"/>
      <c r="U130" s="215"/>
      <c r="V130" s="215"/>
      <c r="W130" s="215"/>
      <c r="X130" s="215"/>
      <c r="Y130" s="215"/>
      <c r="Z130" s="215"/>
      <c r="AA130" s="215"/>
      <c r="AB130" s="215"/>
      <c r="AC130" s="215"/>
      <c r="AD130" s="215"/>
      <c r="AE130" s="215"/>
      <c r="AF130" s="215"/>
      <c r="AG130" s="215"/>
      <c r="AH130" s="215"/>
      <c r="AI130" s="215"/>
      <c r="AJ130" s="215"/>
      <c r="AK130" s="215"/>
      <c r="AL130" s="215"/>
      <c r="AM130" s="215"/>
      <c r="AN130" s="215"/>
      <c r="AO130" s="215"/>
      <c r="AP130" s="215"/>
      <c r="AQ130" s="215"/>
      <c r="AR130" s="215"/>
      <c r="AS130" s="215"/>
      <c r="AT130" s="215"/>
      <c r="AU130" s="215"/>
      <c r="AV130" s="215"/>
      <c r="AW130" s="215"/>
      <c r="AX130" s="215"/>
      <c r="AY130" s="215"/>
      <c r="AZ130" s="215"/>
      <c r="BA130" s="215"/>
      <c r="BB130" s="215"/>
      <c r="BC130" s="215"/>
      <c r="BD130" s="215"/>
      <c r="BE130" s="215"/>
      <c r="BF130" s="215"/>
      <c r="BG130" s="215"/>
      <c r="BH130" s="215"/>
      <c r="BI130" s="215"/>
      <c r="BJ130" s="215"/>
      <c r="BK130" s="215"/>
      <c r="BL130" s="215"/>
      <c r="BM130" s="215"/>
      <c r="BN130" s="215"/>
      <c r="BO130" s="215"/>
      <c r="BP130" s="215"/>
      <c r="BQ130" s="215"/>
      <c r="BR130" s="215"/>
      <c r="BS130" s="215"/>
      <c r="BT130" s="215"/>
      <c r="BU130" s="215"/>
    </row>
    <row r="131" spans="1:73" x14ac:dyDescent="0.25">
      <c r="A131" s="227">
        <f t="shared" si="35"/>
        <v>112</v>
      </c>
      <c r="B131" s="543">
        <f t="shared" si="36"/>
        <v>3379</v>
      </c>
      <c r="C131" s="229"/>
      <c r="D131" s="229"/>
      <c r="E131" s="229"/>
      <c r="F131" s="229"/>
      <c r="G131" s="229"/>
      <c r="H131" s="230"/>
      <c r="I131" s="231"/>
      <c r="J131" s="231"/>
      <c r="N131" s="215"/>
      <c r="O131" s="215"/>
      <c r="P131" s="215"/>
      <c r="Q131" s="215"/>
      <c r="R131" s="215"/>
      <c r="S131" s="215"/>
      <c r="T131" s="215"/>
      <c r="U131" s="215"/>
      <c r="V131" s="215"/>
      <c r="W131" s="215"/>
      <c r="X131" s="215"/>
      <c r="Y131" s="215"/>
      <c r="Z131" s="215"/>
      <c r="AA131" s="215"/>
      <c r="AB131" s="215"/>
      <c r="AC131" s="215"/>
      <c r="AD131" s="215"/>
      <c r="AE131" s="215"/>
      <c r="AF131" s="215"/>
      <c r="AG131" s="215"/>
      <c r="AH131" s="215"/>
      <c r="AI131" s="215"/>
      <c r="AJ131" s="215"/>
      <c r="AK131" s="215"/>
      <c r="AL131" s="215"/>
      <c r="AM131" s="215"/>
      <c r="AN131" s="215"/>
      <c r="AO131" s="215"/>
      <c r="AP131" s="215"/>
      <c r="AQ131" s="215"/>
      <c r="AR131" s="215"/>
      <c r="AS131" s="215"/>
      <c r="AT131" s="215"/>
      <c r="AU131" s="215"/>
      <c r="AV131" s="215"/>
      <c r="AW131" s="215"/>
      <c r="AX131" s="215"/>
      <c r="AY131" s="215"/>
      <c r="AZ131" s="215"/>
      <c r="BA131" s="215"/>
      <c r="BB131" s="215"/>
      <c r="BC131" s="215"/>
      <c r="BD131" s="215"/>
      <c r="BE131" s="215"/>
      <c r="BF131" s="215"/>
      <c r="BG131" s="215"/>
      <c r="BH131" s="215"/>
      <c r="BI131" s="215"/>
      <c r="BJ131" s="215"/>
      <c r="BK131" s="215"/>
      <c r="BL131" s="215"/>
      <c r="BM131" s="215"/>
      <c r="BN131" s="215"/>
      <c r="BO131" s="215"/>
      <c r="BP131" s="215"/>
      <c r="BQ131" s="215"/>
      <c r="BR131" s="215"/>
      <c r="BS131" s="215"/>
      <c r="BT131" s="215"/>
      <c r="BU131" s="215"/>
    </row>
    <row r="132" spans="1:73" x14ac:dyDescent="0.25">
      <c r="A132" s="227">
        <f t="shared" si="35"/>
        <v>113</v>
      </c>
      <c r="B132" s="543">
        <f t="shared" si="36"/>
        <v>3409</v>
      </c>
      <c r="C132" s="229"/>
      <c r="D132" s="229"/>
      <c r="E132" s="229"/>
      <c r="F132" s="229"/>
      <c r="G132" s="229"/>
      <c r="H132" s="230"/>
      <c r="I132" s="231"/>
      <c r="J132" s="231"/>
      <c r="N132" s="215"/>
      <c r="O132" s="215"/>
      <c r="P132" s="215"/>
      <c r="Q132" s="215"/>
      <c r="R132" s="215"/>
      <c r="S132" s="215"/>
      <c r="T132" s="215"/>
      <c r="U132" s="215"/>
      <c r="V132" s="215"/>
      <c r="W132" s="215"/>
      <c r="X132" s="215"/>
      <c r="Y132" s="215"/>
      <c r="Z132" s="215"/>
      <c r="AA132" s="215"/>
      <c r="AB132" s="215"/>
      <c r="AC132" s="215"/>
      <c r="AD132" s="215"/>
      <c r="AE132" s="215"/>
      <c r="AF132" s="215"/>
      <c r="AG132" s="215"/>
      <c r="AH132" s="215"/>
      <c r="AI132" s="215"/>
      <c r="AJ132" s="215"/>
      <c r="AK132" s="215"/>
      <c r="AL132" s="215"/>
      <c r="AM132" s="215"/>
      <c r="AN132" s="215"/>
      <c r="AO132" s="215"/>
      <c r="AP132" s="215"/>
      <c r="AQ132" s="215"/>
      <c r="AR132" s="215"/>
      <c r="AS132" s="215"/>
      <c r="AT132" s="215"/>
      <c r="AU132" s="215"/>
      <c r="AV132" s="215"/>
      <c r="AW132" s="215"/>
      <c r="AX132" s="215"/>
      <c r="AY132" s="215"/>
      <c r="AZ132" s="215"/>
      <c r="BA132" s="215"/>
      <c r="BB132" s="215"/>
      <c r="BC132" s="215"/>
      <c r="BD132" s="215"/>
      <c r="BE132" s="215"/>
      <c r="BF132" s="215"/>
      <c r="BG132" s="215"/>
      <c r="BH132" s="215"/>
      <c r="BI132" s="215"/>
      <c r="BJ132" s="215"/>
      <c r="BK132" s="215"/>
      <c r="BL132" s="215"/>
      <c r="BM132" s="215"/>
      <c r="BN132" s="215"/>
      <c r="BO132" s="215"/>
      <c r="BP132" s="215"/>
      <c r="BQ132" s="215"/>
      <c r="BR132" s="215"/>
      <c r="BS132" s="215"/>
      <c r="BT132" s="215"/>
      <c r="BU132" s="215"/>
    </row>
    <row r="133" spans="1:73" x14ac:dyDescent="0.25">
      <c r="A133" s="227">
        <f t="shared" si="35"/>
        <v>114</v>
      </c>
      <c r="B133" s="543">
        <f t="shared" si="36"/>
        <v>3440</v>
      </c>
      <c r="C133" s="229"/>
      <c r="D133" s="229"/>
      <c r="E133" s="229"/>
      <c r="F133" s="229"/>
      <c r="G133" s="229"/>
      <c r="H133" s="230"/>
      <c r="I133" s="231"/>
      <c r="J133" s="231"/>
      <c r="N133" s="215"/>
      <c r="O133" s="215"/>
      <c r="P133" s="215"/>
      <c r="Q133" s="215"/>
      <c r="R133" s="215"/>
      <c r="S133" s="215"/>
      <c r="T133" s="215"/>
      <c r="U133" s="215"/>
      <c r="V133" s="215"/>
      <c r="W133" s="215"/>
      <c r="X133" s="215"/>
      <c r="Y133" s="215"/>
      <c r="Z133" s="215"/>
      <c r="AA133" s="215"/>
      <c r="AB133" s="215"/>
      <c r="AC133" s="215"/>
      <c r="AD133" s="215"/>
      <c r="AE133" s="215"/>
      <c r="AF133" s="215"/>
      <c r="AG133" s="215"/>
      <c r="AH133" s="215"/>
      <c r="AI133" s="215"/>
      <c r="AJ133" s="215"/>
      <c r="AK133" s="215"/>
      <c r="AL133" s="215"/>
      <c r="AM133" s="215"/>
      <c r="AN133" s="215"/>
      <c r="AO133" s="215"/>
      <c r="AP133" s="215"/>
      <c r="AQ133" s="215"/>
      <c r="AR133" s="215"/>
      <c r="AS133" s="215"/>
      <c r="AT133" s="215"/>
      <c r="AU133" s="215"/>
      <c r="AV133" s="215"/>
      <c r="AW133" s="215"/>
      <c r="AX133" s="215"/>
      <c r="AY133" s="215"/>
      <c r="AZ133" s="215"/>
      <c r="BA133" s="215"/>
      <c r="BB133" s="215"/>
      <c r="BC133" s="215"/>
      <c r="BD133" s="215"/>
      <c r="BE133" s="215"/>
      <c r="BF133" s="215"/>
      <c r="BG133" s="215"/>
      <c r="BH133" s="215"/>
      <c r="BI133" s="215"/>
      <c r="BJ133" s="215"/>
      <c r="BK133" s="215"/>
      <c r="BL133" s="215"/>
      <c r="BM133" s="215"/>
      <c r="BN133" s="215"/>
      <c r="BO133" s="215"/>
      <c r="BP133" s="215"/>
      <c r="BQ133" s="215"/>
      <c r="BR133" s="215"/>
      <c r="BS133" s="215"/>
      <c r="BT133" s="215"/>
      <c r="BU133" s="215"/>
    </row>
    <row r="134" spans="1:73" x14ac:dyDescent="0.25">
      <c r="A134" s="227">
        <f t="shared" si="35"/>
        <v>115</v>
      </c>
      <c r="B134" s="543">
        <f t="shared" si="36"/>
        <v>3470</v>
      </c>
      <c r="C134" s="229"/>
      <c r="D134" s="229"/>
      <c r="E134" s="229"/>
      <c r="F134" s="229"/>
      <c r="G134" s="229"/>
      <c r="H134" s="230"/>
      <c r="I134" s="231"/>
      <c r="J134" s="231"/>
      <c r="N134" s="215"/>
      <c r="O134" s="215"/>
      <c r="P134" s="215"/>
      <c r="Q134" s="215"/>
      <c r="R134" s="215"/>
      <c r="S134" s="215"/>
      <c r="T134" s="215"/>
      <c r="U134" s="215"/>
      <c r="V134" s="215"/>
      <c r="W134" s="215"/>
      <c r="X134" s="215"/>
      <c r="Y134" s="215"/>
      <c r="Z134" s="215"/>
      <c r="AA134" s="215"/>
      <c r="AB134" s="215"/>
      <c r="AC134" s="215"/>
      <c r="AD134" s="215"/>
      <c r="AE134" s="215"/>
      <c r="AF134" s="215"/>
      <c r="AG134" s="215"/>
      <c r="AH134" s="215"/>
      <c r="AI134" s="215"/>
      <c r="AJ134" s="215"/>
      <c r="AK134" s="215"/>
      <c r="AL134" s="215"/>
      <c r="AM134" s="215"/>
      <c r="AN134" s="215"/>
      <c r="AO134" s="215"/>
      <c r="AP134" s="215"/>
      <c r="AQ134" s="215"/>
      <c r="AR134" s="215"/>
      <c r="AS134" s="215"/>
      <c r="AT134" s="215"/>
      <c r="AU134" s="215"/>
      <c r="AV134" s="215"/>
      <c r="AW134" s="215"/>
      <c r="AX134" s="215"/>
      <c r="AY134" s="215"/>
      <c r="AZ134" s="215"/>
      <c r="BA134" s="215"/>
      <c r="BB134" s="215"/>
      <c r="BC134" s="215"/>
      <c r="BD134" s="215"/>
      <c r="BE134" s="215"/>
      <c r="BF134" s="215"/>
      <c r="BG134" s="215"/>
      <c r="BH134" s="215"/>
      <c r="BI134" s="215"/>
      <c r="BJ134" s="215"/>
      <c r="BK134" s="215"/>
      <c r="BL134" s="215"/>
      <c r="BM134" s="215"/>
      <c r="BN134" s="215"/>
      <c r="BO134" s="215"/>
      <c r="BP134" s="215"/>
      <c r="BQ134" s="215"/>
      <c r="BR134" s="215"/>
      <c r="BS134" s="215"/>
      <c r="BT134" s="215"/>
      <c r="BU134" s="215"/>
    </row>
    <row r="135" spans="1:73" x14ac:dyDescent="0.25">
      <c r="A135" s="227">
        <f t="shared" si="35"/>
        <v>116</v>
      </c>
      <c r="B135" s="543">
        <f t="shared" si="36"/>
        <v>3501</v>
      </c>
      <c r="C135" s="229"/>
      <c r="D135" s="229"/>
      <c r="E135" s="229"/>
      <c r="F135" s="229"/>
      <c r="G135" s="229"/>
      <c r="H135" s="230"/>
      <c r="I135" s="231"/>
      <c r="J135" s="231"/>
      <c r="N135" s="215"/>
      <c r="O135" s="215"/>
      <c r="P135" s="215"/>
      <c r="Q135" s="215"/>
      <c r="R135" s="215"/>
      <c r="S135" s="215"/>
      <c r="T135" s="215"/>
      <c r="U135" s="215"/>
      <c r="V135" s="215"/>
      <c r="W135" s="215"/>
      <c r="X135" s="215"/>
      <c r="Y135" s="215"/>
      <c r="Z135" s="215"/>
      <c r="AA135" s="215"/>
      <c r="AB135" s="215"/>
      <c r="AC135" s="215"/>
      <c r="AD135" s="215"/>
      <c r="AE135" s="215"/>
      <c r="AF135" s="215"/>
      <c r="AG135" s="215"/>
      <c r="AH135" s="215"/>
      <c r="AI135" s="215"/>
      <c r="AJ135" s="215"/>
      <c r="AK135" s="215"/>
      <c r="AL135" s="215"/>
      <c r="AM135" s="215"/>
      <c r="AN135" s="215"/>
      <c r="AO135" s="215"/>
      <c r="AP135" s="215"/>
      <c r="AQ135" s="215"/>
      <c r="AR135" s="215"/>
      <c r="AS135" s="215"/>
      <c r="AT135" s="215"/>
      <c r="AU135" s="215"/>
      <c r="AV135" s="215"/>
      <c r="AW135" s="215"/>
      <c r="AX135" s="215"/>
      <c r="AY135" s="215"/>
      <c r="AZ135" s="215"/>
      <c r="BA135" s="215"/>
      <c r="BB135" s="215"/>
      <c r="BC135" s="215"/>
      <c r="BD135" s="215"/>
      <c r="BE135" s="215"/>
      <c r="BF135" s="215"/>
      <c r="BG135" s="215"/>
      <c r="BH135" s="215"/>
      <c r="BI135" s="215"/>
      <c r="BJ135" s="215"/>
      <c r="BK135" s="215"/>
      <c r="BL135" s="215"/>
      <c r="BM135" s="215"/>
      <c r="BN135" s="215"/>
      <c r="BO135" s="215"/>
      <c r="BP135" s="215"/>
      <c r="BQ135" s="215"/>
      <c r="BR135" s="215"/>
      <c r="BS135" s="215"/>
      <c r="BT135" s="215"/>
      <c r="BU135" s="215"/>
    </row>
    <row r="136" spans="1:73" x14ac:dyDescent="0.25">
      <c r="A136" s="227">
        <f t="shared" si="35"/>
        <v>117</v>
      </c>
      <c r="B136" s="543">
        <f t="shared" si="36"/>
        <v>3532</v>
      </c>
      <c r="C136" s="229"/>
      <c r="D136" s="229"/>
      <c r="E136" s="229"/>
      <c r="F136" s="229"/>
      <c r="G136" s="229"/>
      <c r="H136" s="230"/>
      <c r="I136" s="231"/>
      <c r="J136" s="231"/>
      <c r="N136" s="215"/>
      <c r="O136" s="215"/>
      <c r="P136" s="215"/>
      <c r="Q136" s="215"/>
      <c r="R136" s="215"/>
      <c r="S136" s="215"/>
      <c r="T136" s="215"/>
      <c r="U136" s="215"/>
      <c r="V136" s="215"/>
      <c r="W136" s="215"/>
      <c r="X136" s="215"/>
      <c r="Y136" s="215"/>
      <c r="Z136" s="215"/>
      <c r="AA136" s="215"/>
      <c r="AB136" s="215"/>
      <c r="AC136" s="215"/>
      <c r="AD136" s="215"/>
      <c r="AE136" s="215"/>
      <c r="AF136" s="215"/>
      <c r="AG136" s="215"/>
      <c r="AH136" s="215"/>
      <c r="AI136" s="215"/>
      <c r="AJ136" s="215"/>
      <c r="AK136" s="215"/>
      <c r="AL136" s="215"/>
      <c r="AM136" s="215"/>
      <c r="AN136" s="215"/>
      <c r="AO136" s="215"/>
      <c r="AP136" s="215"/>
      <c r="AQ136" s="215"/>
      <c r="AR136" s="215"/>
      <c r="AS136" s="215"/>
      <c r="AT136" s="215"/>
      <c r="AU136" s="215"/>
      <c r="AV136" s="215"/>
      <c r="AW136" s="215"/>
      <c r="AX136" s="215"/>
      <c r="AY136" s="215"/>
      <c r="AZ136" s="215"/>
      <c r="BA136" s="215"/>
      <c r="BB136" s="215"/>
      <c r="BC136" s="215"/>
      <c r="BD136" s="215"/>
      <c r="BE136" s="215"/>
      <c r="BF136" s="215"/>
      <c r="BG136" s="215"/>
      <c r="BH136" s="215"/>
      <c r="BI136" s="215"/>
      <c r="BJ136" s="215"/>
      <c r="BK136" s="215"/>
      <c r="BL136" s="215"/>
      <c r="BM136" s="215"/>
      <c r="BN136" s="215"/>
      <c r="BO136" s="215"/>
      <c r="BP136" s="215"/>
      <c r="BQ136" s="215"/>
      <c r="BR136" s="215"/>
      <c r="BS136" s="215"/>
      <c r="BT136" s="215"/>
      <c r="BU136" s="215"/>
    </row>
    <row r="137" spans="1:73" x14ac:dyDescent="0.25">
      <c r="A137" s="227">
        <f t="shared" si="35"/>
        <v>118</v>
      </c>
      <c r="B137" s="543">
        <f t="shared" si="36"/>
        <v>3562</v>
      </c>
      <c r="C137" s="229"/>
      <c r="D137" s="229"/>
      <c r="E137" s="229"/>
      <c r="F137" s="229"/>
      <c r="G137" s="229"/>
      <c r="H137" s="230"/>
      <c r="I137" s="231"/>
      <c r="J137" s="231"/>
      <c r="N137" s="215"/>
      <c r="O137" s="215"/>
      <c r="P137" s="215"/>
      <c r="Q137" s="215"/>
      <c r="R137" s="215"/>
      <c r="S137" s="215"/>
      <c r="T137" s="215"/>
      <c r="U137" s="215"/>
      <c r="V137" s="215"/>
      <c r="W137" s="215"/>
      <c r="X137" s="215"/>
      <c r="Y137" s="215"/>
      <c r="Z137" s="215"/>
      <c r="AA137" s="215"/>
      <c r="AB137" s="215"/>
      <c r="AC137" s="215"/>
      <c r="AD137" s="215"/>
      <c r="AE137" s="215"/>
      <c r="AF137" s="215"/>
      <c r="AG137" s="215"/>
      <c r="AH137" s="215"/>
      <c r="AI137" s="215"/>
      <c r="AJ137" s="215"/>
      <c r="AK137" s="215"/>
      <c r="AL137" s="215"/>
      <c r="AM137" s="215"/>
      <c r="AN137" s="215"/>
      <c r="AO137" s="215"/>
      <c r="AP137" s="215"/>
      <c r="AQ137" s="215"/>
      <c r="AR137" s="215"/>
      <c r="AS137" s="215"/>
      <c r="AT137" s="215"/>
      <c r="AU137" s="215"/>
      <c r="AV137" s="215"/>
      <c r="AW137" s="215"/>
      <c r="AX137" s="215"/>
      <c r="AY137" s="215"/>
      <c r="AZ137" s="215"/>
      <c r="BA137" s="215"/>
      <c r="BB137" s="215"/>
      <c r="BC137" s="215"/>
      <c r="BD137" s="215"/>
      <c r="BE137" s="215"/>
      <c r="BF137" s="215"/>
      <c r="BG137" s="215"/>
      <c r="BH137" s="215"/>
      <c r="BI137" s="215"/>
      <c r="BJ137" s="215"/>
      <c r="BK137" s="215"/>
      <c r="BL137" s="215"/>
      <c r="BM137" s="215"/>
      <c r="BN137" s="215"/>
      <c r="BO137" s="215"/>
      <c r="BP137" s="215"/>
      <c r="BQ137" s="215"/>
      <c r="BR137" s="215"/>
      <c r="BS137" s="215"/>
      <c r="BT137" s="215"/>
      <c r="BU137" s="215"/>
    </row>
    <row r="138" spans="1:73" x14ac:dyDescent="0.25">
      <c r="A138" s="227">
        <f t="shared" si="35"/>
        <v>119</v>
      </c>
      <c r="B138" s="543">
        <f t="shared" si="36"/>
        <v>3593</v>
      </c>
      <c r="C138" s="229"/>
      <c r="D138" s="229"/>
      <c r="E138" s="229"/>
      <c r="F138" s="229"/>
      <c r="G138" s="229"/>
      <c r="H138" s="230"/>
      <c r="I138" s="231"/>
      <c r="J138" s="231"/>
      <c r="N138" s="215"/>
      <c r="O138" s="215"/>
      <c r="P138" s="215"/>
      <c r="Q138" s="215"/>
      <c r="R138" s="215"/>
      <c r="S138" s="215"/>
      <c r="T138" s="215"/>
      <c r="U138" s="215"/>
      <c r="V138" s="215"/>
      <c r="W138" s="215"/>
      <c r="X138" s="215"/>
      <c r="Y138" s="215"/>
      <c r="Z138" s="215"/>
      <c r="AA138" s="215"/>
      <c r="AB138" s="215"/>
      <c r="AC138" s="215"/>
      <c r="AD138" s="215"/>
      <c r="AE138" s="215"/>
      <c r="AF138" s="215"/>
      <c r="AG138" s="215"/>
      <c r="AH138" s="215"/>
      <c r="AI138" s="215"/>
      <c r="AJ138" s="215"/>
      <c r="AK138" s="215"/>
      <c r="AL138" s="215"/>
      <c r="AM138" s="215"/>
      <c r="AN138" s="215"/>
      <c r="AO138" s="215"/>
      <c r="AP138" s="215"/>
      <c r="AQ138" s="215"/>
      <c r="AR138" s="215"/>
      <c r="AS138" s="215"/>
      <c r="AT138" s="215"/>
      <c r="AU138" s="215"/>
      <c r="AV138" s="215"/>
      <c r="AW138" s="215"/>
      <c r="AX138" s="215"/>
      <c r="AY138" s="215"/>
      <c r="AZ138" s="215"/>
      <c r="BA138" s="215"/>
      <c r="BB138" s="215"/>
      <c r="BC138" s="215"/>
      <c r="BD138" s="215"/>
      <c r="BE138" s="215"/>
      <c r="BF138" s="215"/>
      <c r="BG138" s="215"/>
      <c r="BH138" s="215"/>
      <c r="BI138" s="215"/>
      <c r="BJ138" s="215"/>
      <c r="BK138" s="215"/>
      <c r="BL138" s="215"/>
      <c r="BM138" s="215"/>
      <c r="BN138" s="215"/>
      <c r="BO138" s="215"/>
      <c r="BP138" s="215"/>
      <c r="BQ138" s="215"/>
      <c r="BR138" s="215"/>
      <c r="BS138" s="215"/>
      <c r="BT138" s="215"/>
      <c r="BU138" s="215"/>
    </row>
    <row r="139" spans="1:73" x14ac:dyDescent="0.25">
      <c r="A139" s="227">
        <f t="shared" si="35"/>
        <v>120</v>
      </c>
      <c r="B139" s="543">
        <f t="shared" si="36"/>
        <v>3623</v>
      </c>
      <c r="C139" s="229"/>
      <c r="D139" s="229"/>
      <c r="E139" s="229"/>
      <c r="F139" s="229"/>
      <c r="G139" s="229"/>
      <c r="H139" s="230"/>
      <c r="I139" s="231"/>
      <c r="J139" s="231"/>
      <c r="N139" s="215"/>
      <c r="O139" s="215"/>
      <c r="P139" s="215"/>
      <c r="Q139" s="215"/>
      <c r="R139" s="215"/>
      <c r="S139" s="215"/>
      <c r="T139" s="215"/>
      <c r="U139" s="215"/>
      <c r="V139" s="215"/>
      <c r="W139" s="215"/>
      <c r="X139" s="215"/>
      <c r="Y139" s="215"/>
      <c r="Z139" s="215"/>
      <c r="AA139" s="215"/>
      <c r="AB139" s="215"/>
      <c r="AC139" s="215"/>
      <c r="AD139" s="215"/>
      <c r="AE139" s="215"/>
      <c r="AF139" s="215"/>
      <c r="AG139" s="215"/>
      <c r="AH139" s="215"/>
      <c r="AI139" s="215"/>
      <c r="AJ139" s="215"/>
      <c r="AK139" s="215"/>
      <c r="AL139" s="215"/>
      <c r="AM139" s="215"/>
      <c r="AN139" s="215"/>
      <c r="AO139" s="215"/>
      <c r="AP139" s="215"/>
      <c r="AQ139" s="215"/>
      <c r="AR139" s="215"/>
      <c r="AS139" s="215"/>
      <c r="AT139" s="215"/>
      <c r="AU139" s="215"/>
      <c r="AV139" s="215"/>
      <c r="AW139" s="215"/>
      <c r="AX139" s="215"/>
      <c r="AY139" s="215"/>
      <c r="AZ139" s="215"/>
      <c r="BA139" s="215"/>
      <c r="BB139" s="215"/>
      <c r="BC139" s="215"/>
      <c r="BD139" s="215"/>
      <c r="BE139" s="215"/>
      <c r="BF139" s="215"/>
      <c r="BG139" s="215"/>
      <c r="BH139" s="215"/>
      <c r="BI139" s="215"/>
      <c r="BJ139" s="215"/>
      <c r="BK139" s="215"/>
      <c r="BL139" s="215"/>
      <c r="BM139" s="215"/>
      <c r="BN139" s="215"/>
      <c r="BO139" s="215"/>
      <c r="BP139" s="215"/>
      <c r="BQ139" s="215"/>
      <c r="BR139" s="215"/>
      <c r="BS139" s="215"/>
      <c r="BT139" s="215"/>
      <c r="BU139" s="215"/>
    </row>
    <row r="140" spans="1:73" x14ac:dyDescent="0.25">
      <c r="A140" s="198"/>
      <c r="B140" s="198"/>
      <c r="C140" s="233"/>
      <c r="D140" s="233"/>
      <c r="E140" s="233"/>
      <c r="F140" s="233"/>
      <c r="G140" s="233"/>
      <c r="H140" s="198"/>
      <c r="I140" s="198"/>
      <c r="J140" s="198"/>
      <c r="N140" s="215"/>
      <c r="O140" s="215"/>
      <c r="P140" s="215"/>
      <c r="Q140" s="215"/>
      <c r="R140" s="215"/>
      <c r="S140" s="215"/>
      <c r="T140" s="215"/>
      <c r="U140" s="215"/>
      <c r="V140" s="215"/>
      <c r="W140" s="215"/>
      <c r="X140" s="215"/>
      <c r="Y140" s="215"/>
      <c r="Z140" s="215"/>
      <c r="AA140" s="215"/>
      <c r="AB140" s="215"/>
      <c r="AC140" s="215"/>
      <c r="AD140" s="215"/>
      <c r="AE140" s="215"/>
      <c r="AF140" s="215"/>
      <c r="AG140" s="215"/>
      <c r="AH140" s="215"/>
      <c r="AI140" s="215"/>
      <c r="AJ140" s="215"/>
      <c r="AK140" s="215"/>
      <c r="AL140" s="215"/>
      <c r="AM140" s="215"/>
      <c r="AN140" s="215"/>
      <c r="AO140" s="215"/>
      <c r="AP140" s="215"/>
      <c r="AQ140" s="215"/>
      <c r="AR140" s="215"/>
      <c r="AS140" s="215"/>
      <c r="AT140" s="215"/>
      <c r="AU140" s="215"/>
      <c r="AV140" s="215"/>
      <c r="AW140" s="215"/>
      <c r="AX140" s="215"/>
      <c r="AY140" s="215"/>
      <c r="AZ140" s="215"/>
      <c r="BA140" s="215"/>
      <c r="BB140" s="215"/>
      <c r="BC140" s="215"/>
      <c r="BD140" s="215"/>
      <c r="BE140" s="215"/>
      <c r="BF140" s="215"/>
      <c r="BG140" s="215"/>
      <c r="BH140" s="215"/>
      <c r="BI140" s="215"/>
      <c r="BJ140" s="215"/>
      <c r="BK140" s="215"/>
      <c r="BL140" s="215"/>
      <c r="BM140" s="215"/>
      <c r="BN140" s="215"/>
      <c r="BO140" s="215"/>
      <c r="BP140" s="215"/>
      <c r="BQ140" s="215"/>
      <c r="BR140" s="215"/>
      <c r="BS140" s="215"/>
      <c r="BT140" s="215"/>
      <c r="BU140" s="215"/>
    </row>
    <row r="141" spans="1:73" x14ac:dyDescent="0.25">
      <c r="A141" s="198"/>
      <c r="B141" s="198"/>
      <c r="C141" s="233"/>
      <c r="D141" s="233"/>
      <c r="E141" s="233"/>
      <c r="F141" s="233"/>
      <c r="G141" s="233"/>
      <c r="H141" s="198"/>
      <c r="I141" s="198"/>
      <c r="J141" s="198"/>
      <c r="N141" s="215"/>
      <c r="O141" s="215"/>
      <c r="P141" s="215"/>
      <c r="Q141" s="215"/>
      <c r="R141" s="215"/>
      <c r="S141" s="215"/>
      <c r="T141" s="215"/>
      <c r="U141" s="215"/>
      <c r="V141" s="215"/>
      <c r="W141" s="215"/>
      <c r="X141" s="215"/>
      <c r="Y141" s="215"/>
      <c r="Z141" s="215"/>
      <c r="AA141" s="215"/>
      <c r="AB141" s="215"/>
      <c r="AC141" s="215"/>
      <c r="AD141" s="215"/>
      <c r="AE141" s="215"/>
      <c r="AF141" s="215"/>
      <c r="AG141" s="215"/>
      <c r="AH141" s="215"/>
      <c r="AI141" s="215"/>
      <c r="AJ141" s="215"/>
      <c r="AK141" s="215"/>
      <c r="AL141" s="215"/>
      <c r="AM141" s="215"/>
      <c r="AN141" s="215"/>
      <c r="AO141" s="215"/>
      <c r="AP141" s="215"/>
      <c r="AQ141" s="215"/>
      <c r="AR141" s="215"/>
      <c r="AS141" s="215"/>
      <c r="AT141" s="215"/>
      <c r="AU141" s="215"/>
      <c r="AV141" s="215"/>
      <c r="AW141" s="215"/>
      <c r="AX141" s="215"/>
      <c r="AY141" s="215"/>
      <c r="AZ141" s="215"/>
      <c r="BA141" s="215"/>
      <c r="BB141" s="215"/>
      <c r="BC141" s="215"/>
      <c r="BD141" s="215"/>
      <c r="BE141" s="215"/>
      <c r="BF141" s="215"/>
      <c r="BG141" s="215"/>
      <c r="BH141" s="215"/>
      <c r="BI141" s="215"/>
      <c r="BJ141" s="215"/>
      <c r="BK141" s="215"/>
      <c r="BL141" s="215"/>
      <c r="BM141" s="215"/>
      <c r="BN141" s="215"/>
      <c r="BO141" s="215"/>
      <c r="BP141" s="215"/>
      <c r="BQ141" s="215"/>
      <c r="BR141" s="215"/>
      <c r="BS141" s="215"/>
      <c r="BT141" s="215"/>
      <c r="BU141" s="215"/>
    </row>
    <row r="142" spans="1:73" x14ac:dyDescent="0.25">
      <c r="A142" s="198"/>
      <c r="B142" s="198"/>
      <c r="C142" s="233"/>
      <c r="D142" s="233"/>
      <c r="E142" s="233"/>
      <c r="F142" s="233"/>
      <c r="G142" s="233"/>
      <c r="H142" s="198"/>
      <c r="I142" s="198"/>
      <c r="J142" s="198"/>
      <c r="N142" s="215"/>
      <c r="O142" s="215"/>
      <c r="P142" s="215"/>
      <c r="Q142" s="215"/>
      <c r="R142" s="215"/>
      <c r="S142" s="215"/>
      <c r="T142" s="215"/>
      <c r="U142" s="215"/>
      <c r="V142" s="215"/>
      <c r="W142" s="215"/>
      <c r="X142" s="215"/>
      <c r="Y142" s="215"/>
      <c r="Z142" s="215"/>
      <c r="AA142" s="215"/>
      <c r="AB142" s="215"/>
      <c r="AC142" s="215"/>
      <c r="AD142" s="215"/>
      <c r="AE142" s="215"/>
      <c r="AF142" s="215"/>
      <c r="AG142" s="215"/>
      <c r="AH142" s="215"/>
      <c r="AI142" s="215"/>
      <c r="AJ142" s="215"/>
      <c r="AK142" s="215"/>
      <c r="AL142" s="215"/>
      <c r="AM142" s="215"/>
      <c r="AN142" s="215"/>
      <c r="AO142" s="215"/>
      <c r="AP142" s="215"/>
      <c r="AQ142" s="215"/>
      <c r="AR142" s="215"/>
      <c r="AS142" s="215"/>
      <c r="AT142" s="215"/>
      <c r="AU142" s="215"/>
      <c r="AV142" s="215"/>
      <c r="AW142" s="215"/>
      <c r="AX142" s="215"/>
      <c r="AY142" s="215"/>
      <c r="AZ142" s="215"/>
      <c r="BA142" s="215"/>
      <c r="BB142" s="215"/>
      <c r="BC142" s="215"/>
      <c r="BD142" s="215"/>
      <c r="BE142" s="215"/>
      <c r="BF142" s="215"/>
      <c r="BG142" s="215"/>
      <c r="BH142" s="215"/>
      <c r="BI142" s="215"/>
      <c r="BJ142" s="215"/>
      <c r="BK142" s="215"/>
      <c r="BL142" s="215"/>
      <c r="BM142" s="215"/>
      <c r="BN142" s="215"/>
      <c r="BO142" s="215"/>
      <c r="BP142" s="215"/>
      <c r="BQ142" s="215"/>
      <c r="BR142" s="215"/>
      <c r="BS142" s="215"/>
      <c r="BT142" s="215"/>
      <c r="BU142" s="215"/>
    </row>
    <row r="143" spans="1:73" x14ac:dyDescent="0.25">
      <c r="A143" s="198"/>
      <c r="B143" s="198"/>
      <c r="C143" s="233"/>
      <c r="D143" s="233"/>
      <c r="E143" s="233"/>
      <c r="F143" s="233"/>
      <c r="G143" s="233"/>
      <c r="H143" s="198"/>
      <c r="I143" s="198"/>
      <c r="J143" s="198"/>
      <c r="N143" s="215"/>
      <c r="O143" s="215"/>
      <c r="P143" s="215"/>
      <c r="Q143" s="215"/>
      <c r="R143" s="215"/>
      <c r="S143" s="215"/>
      <c r="T143" s="215"/>
      <c r="U143" s="215"/>
      <c r="V143" s="215"/>
      <c r="W143" s="215"/>
      <c r="X143" s="215"/>
      <c r="Y143" s="215"/>
      <c r="Z143" s="215"/>
      <c r="AA143" s="215"/>
      <c r="AB143" s="215"/>
      <c r="AC143" s="215"/>
      <c r="AD143" s="215"/>
      <c r="AE143" s="215"/>
      <c r="AF143" s="215"/>
      <c r="AG143" s="215"/>
      <c r="AH143" s="215"/>
      <c r="AI143" s="215"/>
      <c r="AJ143" s="215"/>
      <c r="AK143" s="215"/>
      <c r="AL143" s="215"/>
      <c r="AM143" s="215"/>
      <c r="AN143" s="215"/>
      <c r="AO143" s="215"/>
      <c r="AP143" s="215"/>
      <c r="AQ143" s="215"/>
      <c r="AR143" s="215"/>
      <c r="AS143" s="215"/>
      <c r="AT143" s="215"/>
      <c r="AU143" s="215"/>
      <c r="AV143" s="215"/>
      <c r="AW143" s="215"/>
      <c r="AX143" s="215"/>
      <c r="AY143" s="215"/>
      <c r="AZ143" s="215"/>
      <c r="BA143" s="215"/>
      <c r="BB143" s="215"/>
      <c r="BC143" s="215"/>
      <c r="BD143" s="215"/>
      <c r="BE143" s="215"/>
      <c r="BF143" s="215"/>
      <c r="BG143" s="215"/>
      <c r="BH143" s="215"/>
      <c r="BI143" s="215"/>
      <c r="BJ143" s="215"/>
      <c r="BK143" s="215"/>
      <c r="BL143" s="215"/>
      <c r="BM143" s="215"/>
      <c r="BN143" s="215"/>
      <c r="BO143" s="215"/>
      <c r="BP143" s="215"/>
      <c r="BQ143" s="215"/>
      <c r="BR143" s="215"/>
      <c r="BS143" s="215"/>
      <c r="BT143" s="215"/>
      <c r="BU143" s="215"/>
    </row>
    <row r="144" spans="1:73" x14ac:dyDescent="0.25">
      <c r="A144" s="198"/>
      <c r="B144" s="198"/>
      <c r="C144" s="233"/>
      <c r="D144" s="233"/>
      <c r="E144" s="233"/>
      <c r="F144" s="233"/>
      <c r="G144" s="233"/>
      <c r="H144" s="198"/>
      <c r="I144" s="198"/>
      <c r="J144" s="198"/>
      <c r="N144" s="215"/>
      <c r="O144" s="215"/>
      <c r="P144" s="215"/>
      <c r="Q144" s="215"/>
      <c r="R144" s="215"/>
      <c r="S144" s="215"/>
      <c r="T144" s="215"/>
      <c r="U144" s="215"/>
      <c r="V144" s="215"/>
      <c r="W144" s="215"/>
      <c r="X144" s="215"/>
      <c r="Y144" s="215"/>
      <c r="Z144" s="215"/>
      <c r="AA144" s="215"/>
      <c r="AB144" s="215"/>
      <c r="AC144" s="215"/>
      <c r="AD144" s="215"/>
      <c r="AE144" s="215"/>
      <c r="AF144" s="215"/>
      <c r="AG144" s="215"/>
      <c r="AH144" s="215"/>
      <c r="AI144" s="215"/>
      <c r="AJ144" s="215"/>
      <c r="AK144" s="215"/>
      <c r="AL144" s="215"/>
      <c r="AM144" s="215"/>
      <c r="AN144" s="215"/>
      <c r="AO144" s="215"/>
      <c r="AP144" s="215"/>
      <c r="AQ144" s="215"/>
      <c r="AR144" s="215"/>
      <c r="AS144" s="215"/>
      <c r="AT144" s="215"/>
      <c r="AU144" s="215"/>
      <c r="AV144" s="215"/>
      <c r="AW144" s="215"/>
      <c r="AX144" s="215"/>
      <c r="AY144" s="215"/>
      <c r="AZ144" s="215"/>
      <c r="BA144" s="215"/>
      <c r="BB144" s="215"/>
      <c r="BC144" s="215"/>
      <c r="BD144" s="215"/>
      <c r="BE144" s="215"/>
      <c r="BF144" s="215"/>
      <c r="BG144" s="215"/>
      <c r="BH144" s="215"/>
      <c r="BI144" s="215"/>
      <c r="BJ144" s="215"/>
      <c r="BK144" s="215"/>
      <c r="BL144" s="215"/>
      <c r="BM144" s="215"/>
      <c r="BN144" s="215"/>
      <c r="BO144" s="215"/>
      <c r="BP144" s="215"/>
      <c r="BQ144" s="215"/>
      <c r="BR144" s="215"/>
      <c r="BS144" s="215"/>
      <c r="BT144" s="215"/>
      <c r="BU144" s="215"/>
    </row>
    <row r="145" spans="1:73" x14ac:dyDescent="0.25">
      <c r="A145" s="198"/>
      <c r="B145" s="198"/>
      <c r="C145" s="233"/>
      <c r="D145" s="233"/>
      <c r="E145" s="233"/>
      <c r="F145" s="233"/>
      <c r="G145" s="233"/>
      <c r="H145" s="198"/>
      <c r="I145" s="198"/>
      <c r="J145" s="198"/>
      <c r="N145" s="215"/>
      <c r="O145" s="215"/>
      <c r="P145" s="215"/>
      <c r="Q145" s="215"/>
      <c r="R145" s="215"/>
      <c r="S145" s="215"/>
      <c r="T145" s="215"/>
      <c r="U145" s="215"/>
      <c r="V145" s="215"/>
      <c r="W145" s="215"/>
      <c r="X145" s="215"/>
      <c r="Y145" s="215"/>
      <c r="Z145" s="215"/>
      <c r="AA145" s="215"/>
      <c r="AB145" s="215"/>
      <c r="AC145" s="215"/>
      <c r="AD145" s="215"/>
      <c r="AE145" s="215"/>
      <c r="AF145" s="215"/>
      <c r="AG145" s="215"/>
      <c r="AH145" s="215"/>
      <c r="AI145" s="215"/>
      <c r="AJ145" s="215"/>
      <c r="AK145" s="215"/>
      <c r="AL145" s="215"/>
      <c r="AM145" s="215"/>
      <c r="AN145" s="215"/>
      <c r="AO145" s="215"/>
      <c r="AP145" s="215"/>
      <c r="AQ145" s="215"/>
      <c r="AR145" s="215"/>
      <c r="AS145" s="215"/>
      <c r="AT145" s="215"/>
      <c r="AU145" s="215"/>
      <c r="AV145" s="215"/>
      <c r="AW145" s="215"/>
      <c r="AX145" s="215"/>
      <c r="AY145" s="215"/>
      <c r="AZ145" s="215"/>
      <c r="BA145" s="215"/>
      <c r="BB145" s="215"/>
      <c r="BC145" s="215"/>
      <c r="BD145" s="215"/>
      <c r="BE145" s="215"/>
      <c r="BF145" s="215"/>
      <c r="BG145" s="215"/>
      <c r="BH145" s="215"/>
      <c r="BI145" s="215"/>
      <c r="BJ145" s="215"/>
      <c r="BK145" s="215"/>
      <c r="BL145" s="215"/>
      <c r="BM145" s="215"/>
      <c r="BN145" s="215"/>
      <c r="BO145" s="215"/>
      <c r="BP145" s="215"/>
      <c r="BQ145" s="215"/>
      <c r="BR145" s="215"/>
      <c r="BS145" s="215"/>
      <c r="BT145" s="215"/>
      <c r="BU145" s="215"/>
    </row>
    <row r="146" spans="1:73" x14ac:dyDescent="0.25">
      <c r="A146" s="198"/>
      <c r="B146" s="198"/>
      <c r="C146" s="233"/>
      <c r="D146" s="233"/>
      <c r="E146" s="233"/>
      <c r="F146" s="233"/>
      <c r="G146" s="233"/>
      <c r="H146" s="198"/>
      <c r="I146" s="198"/>
      <c r="J146" s="198"/>
      <c r="N146" s="215"/>
      <c r="O146" s="215"/>
      <c r="P146" s="215"/>
      <c r="Q146" s="215"/>
      <c r="R146" s="215"/>
      <c r="S146" s="215"/>
      <c r="T146" s="215"/>
      <c r="U146" s="215"/>
      <c r="V146" s="215"/>
      <c r="W146" s="215"/>
      <c r="X146" s="215"/>
      <c r="Y146" s="215"/>
      <c r="Z146" s="215"/>
      <c r="AA146" s="215"/>
      <c r="AB146" s="215"/>
      <c r="AC146" s="215"/>
      <c r="AD146" s="215"/>
      <c r="AE146" s="215"/>
      <c r="AF146" s="215"/>
      <c r="AG146" s="215"/>
      <c r="AH146" s="215"/>
      <c r="AI146" s="215"/>
      <c r="AJ146" s="215"/>
      <c r="AK146" s="215"/>
      <c r="AL146" s="215"/>
      <c r="AM146" s="215"/>
      <c r="AN146" s="215"/>
      <c r="AO146" s="215"/>
      <c r="AP146" s="215"/>
      <c r="AQ146" s="215"/>
      <c r="AR146" s="215"/>
      <c r="AS146" s="215"/>
      <c r="AT146" s="215"/>
      <c r="AU146" s="215"/>
      <c r="AV146" s="215"/>
      <c r="AW146" s="215"/>
      <c r="AX146" s="215"/>
      <c r="AY146" s="215"/>
      <c r="AZ146" s="215"/>
      <c r="BA146" s="215"/>
      <c r="BB146" s="215"/>
      <c r="BC146" s="215"/>
      <c r="BD146" s="215"/>
      <c r="BE146" s="215"/>
      <c r="BF146" s="215"/>
      <c r="BG146" s="215"/>
      <c r="BH146" s="215"/>
      <c r="BI146" s="215"/>
      <c r="BJ146" s="215"/>
      <c r="BK146" s="215"/>
      <c r="BL146" s="215"/>
      <c r="BM146" s="215"/>
      <c r="BN146" s="215"/>
      <c r="BO146" s="215"/>
      <c r="BP146" s="215"/>
      <c r="BQ146" s="215"/>
      <c r="BR146" s="215"/>
      <c r="BS146" s="215"/>
      <c r="BT146" s="215"/>
      <c r="BU146" s="215"/>
    </row>
    <row r="147" spans="1:73" x14ac:dyDescent="0.25">
      <c r="A147" s="198"/>
      <c r="B147" s="198"/>
      <c r="C147" s="233"/>
      <c r="D147" s="233"/>
      <c r="E147" s="233"/>
      <c r="F147" s="233"/>
      <c r="G147" s="233"/>
      <c r="H147" s="198"/>
      <c r="I147" s="198"/>
      <c r="J147" s="198"/>
      <c r="N147" s="215"/>
      <c r="O147" s="215"/>
      <c r="P147" s="215"/>
      <c r="Q147" s="215"/>
      <c r="R147" s="215"/>
      <c r="S147" s="215"/>
      <c r="T147" s="215"/>
      <c r="U147" s="215"/>
      <c r="V147" s="215"/>
      <c r="W147" s="215"/>
      <c r="X147" s="215"/>
      <c r="Y147" s="215"/>
      <c r="Z147" s="215"/>
      <c r="AA147" s="215"/>
      <c r="AB147" s="215"/>
      <c r="AC147" s="215"/>
      <c r="AD147" s="215"/>
      <c r="AE147" s="215"/>
      <c r="AF147" s="215"/>
      <c r="AG147" s="215"/>
      <c r="AH147" s="215"/>
      <c r="AI147" s="215"/>
      <c r="AJ147" s="215"/>
      <c r="AK147" s="215"/>
      <c r="AL147" s="215"/>
      <c r="AM147" s="215"/>
      <c r="AN147" s="215"/>
      <c r="AO147" s="215"/>
      <c r="AP147" s="215"/>
      <c r="AQ147" s="215"/>
      <c r="AR147" s="215"/>
      <c r="AS147" s="215"/>
      <c r="AT147" s="215"/>
      <c r="AU147" s="215"/>
      <c r="AV147" s="215"/>
      <c r="AW147" s="215"/>
      <c r="AX147" s="215"/>
      <c r="AY147" s="215"/>
      <c r="AZ147" s="215"/>
      <c r="BA147" s="215"/>
      <c r="BB147" s="215"/>
      <c r="BC147" s="215"/>
      <c r="BD147" s="215"/>
      <c r="BE147" s="215"/>
      <c r="BF147" s="215"/>
      <c r="BG147" s="215"/>
      <c r="BH147" s="215"/>
      <c r="BI147" s="215"/>
      <c r="BJ147" s="215"/>
      <c r="BK147" s="215"/>
      <c r="BL147" s="215"/>
      <c r="BM147" s="215"/>
      <c r="BN147" s="215"/>
      <c r="BO147" s="215"/>
      <c r="BP147" s="215"/>
      <c r="BQ147" s="215"/>
      <c r="BR147" s="215"/>
      <c r="BS147" s="215"/>
      <c r="BT147" s="215"/>
      <c r="BU147" s="215"/>
    </row>
    <row r="148" spans="1:73" x14ac:dyDescent="0.25">
      <c r="A148" s="198"/>
      <c r="B148" s="198"/>
      <c r="C148" s="233"/>
      <c r="D148" s="233"/>
      <c r="E148" s="233"/>
      <c r="F148" s="233"/>
      <c r="G148" s="233"/>
      <c r="H148" s="198"/>
      <c r="I148" s="198"/>
      <c r="J148" s="198"/>
      <c r="N148" s="215"/>
      <c r="O148" s="215"/>
      <c r="P148" s="215"/>
      <c r="Q148" s="215"/>
      <c r="R148" s="215"/>
      <c r="S148" s="215"/>
      <c r="T148" s="215"/>
      <c r="U148" s="215"/>
      <c r="V148" s="215"/>
      <c r="W148" s="215"/>
      <c r="X148" s="215"/>
      <c r="Y148" s="215"/>
      <c r="Z148" s="215"/>
      <c r="AA148" s="215"/>
      <c r="AB148" s="215"/>
      <c r="AC148" s="215"/>
      <c r="AD148" s="215"/>
      <c r="AE148" s="215"/>
      <c r="AF148" s="215"/>
      <c r="AG148" s="215"/>
      <c r="AH148" s="215"/>
      <c r="AI148" s="215"/>
      <c r="AJ148" s="215"/>
      <c r="AK148" s="215"/>
      <c r="AL148" s="215"/>
      <c r="AM148" s="215"/>
      <c r="AN148" s="215"/>
      <c r="AO148" s="215"/>
      <c r="AP148" s="215"/>
      <c r="AQ148" s="215"/>
      <c r="AR148" s="215"/>
      <c r="AS148" s="215"/>
      <c r="AT148" s="215"/>
      <c r="AU148" s="215"/>
      <c r="AV148" s="215"/>
      <c r="AW148" s="215"/>
      <c r="AX148" s="215"/>
      <c r="AY148" s="215"/>
      <c r="AZ148" s="215"/>
      <c r="BA148" s="215"/>
      <c r="BB148" s="215"/>
      <c r="BC148" s="215"/>
      <c r="BD148" s="215"/>
      <c r="BE148" s="215"/>
      <c r="BF148" s="215"/>
      <c r="BG148" s="215"/>
      <c r="BH148" s="215"/>
      <c r="BI148" s="215"/>
      <c r="BJ148" s="215"/>
      <c r="BK148" s="215"/>
      <c r="BL148" s="215"/>
      <c r="BM148" s="215"/>
      <c r="BN148" s="215"/>
      <c r="BO148" s="215"/>
      <c r="BP148" s="215"/>
      <c r="BQ148" s="215"/>
      <c r="BR148" s="215"/>
      <c r="BS148" s="215"/>
      <c r="BT148" s="215"/>
      <c r="BU148" s="215"/>
    </row>
    <row r="149" spans="1:73" x14ac:dyDescent="0.25">
      <c r="A149" s="198"/>
      <c r="B149" s="198"/>
      <c r="C149" s="233"/>
      <c r="D149" s="233"/>
      <c r="E149" s="233"/>
      <c r="F149" s="233"/>
      <c r="G149" s="233"/>
      <c r="H149" s="198"/>
      <c r="I149" s="198"/>
      <c r="J149" s="198"/>
      <c r="N149" s="215"/>
      <c r="O149" s="215"/>
      <c r="P149" s="215"/>
      <c r="Q149" s="215"/>
      <c r="R149" s="215"/>
      <c r="S149" s="215"/>
      <c r="T149" s="215"/>
      <c r="U149" s="215"/>
      <c r="V149" s="215"/>
      <c r="W149" s="215"/>
      <c r="X149" s="215"/>
      <c r="Y149" s="215"/>
      <c r="Z149" s="215"/>
      <c r="AA149" s="215"/>
      <c r="AB149" s="215"/>
      <c r="AC149" s="215"/>
      <c r="AD149" s="215"/>
      <c r="AE149" s="215"/>
      <c r="AF149" s="215"/>
      <c r="AG149" s="215"/>
      <c r="AH149" s="215"/>
      <c r="AI149" s="215"/>
      <c r="AJ149" s="215"/>
      <c r="AK149" s="215"/>
      <c r="AL149" s="215"/>
      <c r="AM149" s="215"/>
      <c r="AN149" s="215"/>
      <c r="AO149" s="215"/>
      <c r="AP149" s="215"/>
      <c r="AQ149" s="215"/>
      <c r="AR149" s="215"/>
      <c r="AS149" s="215"/>
      <c r="AT149" s="215"/>
      <c r="AU149" s="215"/>
      <c r="AV149" s="215"/>
      <c r="AW149" s="215"/>
      <c r="AX149" s="215"/>
      <c r="AY149" s="215"/>
      <c r="AZ149" s="215"/>
      <c r="BA149" s="215"/>
      <c r="BB149" s="215"/>
      <c r="BC149" s="215"/>
      <c r="BD149" s="215"/>
      <c r="BE149" s="215"/>
      <c r="BF149" s="215"/>
      <c r="BG149" s="215"/>
      <c r="BH149" s="215"/>
      <c r="BI149" s="215"/>
      <c r="BJ149" s="215"/>
      <c r="BK149" s="215"/>
      <c r="BL149" s="215"/>
      <c r="BM149" s="215"/>
      <c r="BN149" s="215"/>
      <c r="BO149" s="215"/>
      <c r="BP149" s="215"/>
      <c r="BQ149" s="215"/>
      <c r="BR149" s="215"/>
      <c r="BS149" s="215"/>
      <c r="BT149" s="215"/>
      <c r="BU149" s="215"/>
    </row>
    <row r="150" spans="1:73" x14ac:dyDescent="0.25">
      <c r="A150" s="198"/>
      <c r="B150" s="198"/>
      <c r="C150" s="233"/>
      <c r="D150" s="233"/>
      <c r="E150" s="233"/>
      <c r="F150" s="233"/>
      <c r="G150" s="233"/>
      <c r="H150" s="198"/>
      <c r="I150" s="198"/>
      <c r="J150" s="198"/>
      <c r="N150" s="215"/>
      <c r="O150" s="215"/>
      <c r="P150" s="215"/>
      <c r="Q150" s="215"/>
      <c r="R150" s="215"/>
      <c r="S150" s="215"/>
      <c r="T150" s="215"/>
      <c r="U150" s="215"/>
      <c r="V150" s="215"/>
      <c r="W150" s="215"/>
      <c r="X150" s="215"/>
      <c r="Y150" s="215"/>
      <c r="Z150" s="215"/>
      <c r="AA150" s="215"/>
      <c r="AB150" s="215"/>
      <c r="AC150" s="215"/>
      <c r="AD150" s="215"/>
      <c r="AE150" s="215"/>
      <c r="AF150" s="215"/>
      <c r="AG150" s="215"/>
      <c r="AH150" s="215"/>
      <c r="AI150" s="215"/>
      <c r="AJ150" s="215"/>
      <c r="AK150" s="215"/>
      <c r="AL150" s="215"/>
      <c r="AM150" s="215"/>
      <c r="AN150" s="215"/>
      <c r="AO150" s="215"/>
      <c r="AP150" s="215"/>
      <c r="AQ150" s="215"/>
      <c r="AR150" s="215"/>
      <c r="AS150" s="215"/>
      <c r="AT150" s="215"/>
      <c r="AU150" s="215"/>
      <c r="AV150" s="215"/>
      <c r="AW150" s="215"/>
      <c r="AX150" s="215"/>
      <c r="AY150" s="215"/>
      <c r="AZ150" s="215"/>
      <c r="BA150" s="215"/>
      <c r="BB150" s="215"/>
      <c r="BC150" s="215"/>
      <c r="BD150" s="215"/>
      <c r="BE150" s="215"/>
      <c r="BF150" s="215"/>
      <c r="BG150" s="215"/>
      <c r="BH150" s="215"/>
      <c r="BI150" s="215"/>
      <c r="BJ150" s="215"/>
      <c r="BK150" s="215"/>
      <c r="BL150" s="215"/>
      <c r="BM150" s="215"/>
      <c r="BN150" s="215"/>
      <c r="BO150" s="215"/>
      <c r="BP150" s="215"/>
      <c r="BQ150" s="215"/>
      <c r="BR150" s="215"/>
      <c r="BS150" s="215"/>
      <c r="BT150" s="215"/>
      <c r="BU150" s="215"/>
    </row>
    <row r="151" spans="1:73" x14ac:dyDescent="0.25">
      <c r="A151" s="198"/>
      <c r="B151" s="198"/>
      <c r="C151" s="233"/>
      <c r="D151" s="233"/>
      <c r="E151" s="233"/>
      <c r="F151" s="233"/>
      <c r="G151" s="233"/>
      <c r="H151" s="198"/>
      <c r="I151" s="198"/>
      <c r="J151" s="198"/>
      <c r="N151" s="215"/>
      <c r="O151" s="215"/>
      <c r="P151" s="215"/>
      <c r="Q151" s="215"/>
      <c r="R151" s="215"/>
      <c r="S151" s="215"/>
      <c r="T151" s="215"/>
      <c r="U151" s="215"/>
      <c r="V151" s="215"/>
      <c r="W151" s="215"/>
      <c r="X151" s="215"/>
      <c r="Y151" s="215"/>
      <c r="Z151" s="215"/>
      <c r="AA151" s="215"/>
      <c r="AB151" s="215"/>
      <c r="AC151" s="215"/>
      <c r="AD151" s="215"/>
      <c r="AE151" s="215"/>
      <c r="AF151" s="215"/>
      <c r="AG151" s="215"/>
      <c r="AH151" s="215"/>
      <c r="AI151" s="215"/>
      <c r="AJ151" s="215"/>
      <c r="AK151" s="215"/>
      <c r="AL151" s="215"/>
      <c r="AM151" s="215"/>
      <c r="AN151" s="215"/>
      <c r="AO151" s="215"/>
      <c r="AP151" s="215"/>
      <c r="AQ151" s="215"/>
      <c r="AR151" s="215"/>
      <c r="AS151" s="215"/>
      <c r="AT151" s="215"/>
      <c r="AU151" s="215"/>
      <c r="AV151" s="215"/>
      <c r="AW151" s="215"/>
      <c r="AX151" s="215"/>
      <c r="AY151" s="215"/>
      <c r="AZ151" s="215"/>
      <c r="BA151" s="215"/>
      <c r="BB151" s="215"/>
      <c r="BC151" s="215"/>
      <c r="BD151" s="215"/>
      <c r="BE151" s="215"/>
      <c r="BF151" s="215"/>
      <c r="BG151" s="215"/>
      <c r="BH151" s="215"/>
      <c r="BI151" s="215"/>
      <c r="BJ151" s="215"/>
      <c r="BK151" s="215"/>
      <c r="BL151" s="215"/>
      <c r="BM151" s="215"/>
      <c r="BN151" s="215"/>
      <c r="BO151" s="215"/>
      <c r="BP151" s="215"/>
      <c r="BQ151" s="215"/>
      <c r="BR151" s="215"/>
      <c r="BS151" s="215"/>
      <c r="BT151" s="215"/>
      <c r="BU151" s="215"/>
    </row>
    <row r="152" spans="1:73" x14ac:dyDescent="0.25">
      <c r="A152" s="198"/>
      <c r="B152" s="198"/>
      <c r="C152" s="233"/>
      <c r="D152" s="233"/>
      <c r="E152" s="233"/>
      <c r="F152" s="233"/>
      <c r="G152" s="233"/>
      <c r="H152" s="198"/>
      <c r="I152" s="198"/>
      <c r="J152" s="198"/>
      <c r="N152" s="215"/>
      <c r="O152" s="215"/>
      <c r="P152" s="215"/>
      <c r="Q152" s="215"/>
      <c r="R152" s="215"/>
      <c r="S152" s="215"/>
      <c r="T152" s="215"/>
      <c r="U152" s="215"/>
      <c r="V152" s="215"/>
      <c r="W152" s="215"/>
      <c r="X152" s="215"/>
      <c r="Y152" s="215"/>
      <c r="Z152" s="215"/>
      <c r="AA152" s="215"/>
      <c r="AB152" s="215"/>
      <c r="AC152" s="215"/>
      <c r="AD152" s="215"/>
      <c r="AE152" s="215"/>
      <c r="AF152" s="215"/>
      <c r="AG152" s="215"/>
      <c r="AH152" s="215"/>
      <c r="AI152" s="215"/>
      <c r="AJ152" s="215"/>
      <c r="AK152" s="215"/>
      <c r="AL152" s="215"/>
      <c r="AM152" s="215"/>
      <c r="AN152" s="215"/>
      <c r="AO152" s="215"/>
      <c r="AP152" s="215"/>
      <c r="AQ152" s="215"/>
      <c r="AR152" s="215"/>
      <c r="AS152" s="215"/>
      <c r="AT152" s="215"/>
      <c r="AU152" s="215"/>
      <c r="AV152" s="215"/>
      <c r="AW152" s="215"/>
      <c r="AX152" s="215"/>
      <c r="AY152" s="215"/>
      <c r="AZ152" s="215"/>
      <c r="BA152" s="215"/>
      <c r="BB152" s="215"/>
      <c r="BC152" s="215"/>
      <c r="BD152" s="215"/>
      <c r="BE152" s="215"/>
      <c r="BF152" s="215"/>
      <c r="BG152" s="215"/>
      <c r="BH152" s="215"/>
      <c r="BI152" s="215"/>
      <c r="BJ152" s="215"/>
      <c r="BK152" s="215"/>
      <c r="BL152" s="215"/>
      <c r="BM152" s="215"/>
      <c r="BN152" s="215"/>
      <c r="BO152" s="215"/>
      <c r="BP152" s="215"/>
      <c r="BQ152" s="215"/>
      <c r="BR152" s="215"/>
      <c r="BS152" s="215"/>
      <c r="BT152" s="215"/>
      <c r="BU152" s="215"/>
    </row>
    <row r="153" spans="1:73" x14ac:dyDescent="0.25">
      <c r="A153" s="198"/>
      <c r="B153" s="198"/>
      <c r="C153" s="233"/>
      <c r="D153" s="233"/>
      <c r="E153" s="233"/>
      <c r="F153" s="233"/>
      <c r="G153" s="233"/>
      <c r="H153" s="198"/>
      <c r="I153" s="198"/>
      <c r="J153" s="198"/>
      <c r="N153" s="215"/>
      <c r="O153" s="215"/>
      <c r="P153" s="215"/>
      <c r="Q153" s="215"/>
      <c r="R153" s="215"/>
      <c r="S153" s="215"/>
      <c r="T153" s="215"/>
      <c r="U153" s="215"/>
      <c r="V153" s="215"/>
      <c r="W153" s="215"/>
      <c r="X153" s="215"/>
      <c r="Y153" s="215"/>
      <c r="Z153" s="215"/>
      <c r="AA153" s="215"/>
      <c r="AB153" s="215"/>
      <c r="AC153" s="215"/>
      <c r="AD153" s="215"/>
      <c r="AE153" s="215"/>
      <c r="AF153" s="215"/>
      <c r="AG153" s="215"/>
      <c r="AH153" s="215"/>
      <c r="AI153" s="215"/>
      <c r="AJ153" s="215"/>
      <c r="AK153" s="215"/>
      <c r="AL153" s="215"/>
      <c r="AM153" s="215"/>
      <c r="AN153" s="215"/>
      <c r="AO153" s="215"/>
      <c r="AP153" s="215"/>
      <c r="AQ153" s="215"/>
      <c r="AR153" s="215"/>
      <c r="AS153" s="215"/>
      <c r="AT153" s="215"/>
      <c r="AU153" s="215"/>
      <c r="AV153" s="215"/>
      <c r="AW153" s="215"/>
      <c r="AX153" s="215"/>
      <c r="AY153" s="215"/>
      <c r="AZ153" s="215"/>
      <c r="BA153" s="215"/>
      <c r="BB153" s="215"/>
      <c r="BC153" s="215"/>
      <c r="BD153" s="215"/>
      <c r="BE153" s="215"/>
      <c r="BF153" s="215"/>
      <c r="BG153" s="215"/>
      <c r="BH153" s="215"/>
      <c r="BI153" s="215"/>
      <c r="BJ153" s="215"/>
      <c r="BK153" s="215"/>
      <c r="BL153" s="215"/>
      <c r="BM153" s="215"/>
      <c r="BN153" s="215"/>
      <c r="BO153" s="215"/>
      <c r="BP153" s="215"/>
      <c r="BQ153" s="215"/>
      <c r="BR153" s="215"/>
      <c r="BS153" s="215"/>
      <c r="BT153" s="215"/>
      <c r="BU153" s="215"/>
    </row>
    <row r="154" spans="1:73" x14ac:dyDescent="0.25">
      <c r="A154" s="198"/>
      <c r="B154" s="198"/>
      <c r="C154" s="233"/>
      <c r="D154" s="233"/>
      <c r="E154" s="233"/>
      <c r="F154" s="233"/>
      <c r="G154" s="233"/>
      <c r="H154" s="198"/>
      <c r="I154" s="198"/>
      <c r="J154" s="198"/>
      <c r="N154" s="215"/>
      <c r="O154" s="215"/>
      <c r="P154" s="215"/>
      <c r="Q154" s="215"/>
      <c r="R154" s="215"/>
      <c r="S154" s="215"/>
      <c r="T154" s="215"/>
      <c r="U154" s="215"/>
      <c r="V154" s="215"/>
      <c r="W154" s="215"/>
      <c r="X154" s="215"/>
      <c r="Y154" s="215"/>
      <c r="Z154" s="215"/>
      <c r="AA154" s="215"/>
      <c r="AB154" s="215"/>
      <c r="AC154" s="215"/>
      <c r="AD154" s="215"/>
      <c r="AE154" s="215"/>
      <c r="AF154" s="215"/>
      <c r="AG154" s="215"/>
      <c r="AH154" s="215"/>
      <c r="AI154" s="215"/>
      <c r="AJ154" s="215"/>
      <c r="AK154" s="215"/>
      <c r="AL154" s="215"/>
      <c r="AM154" s="215"/>
      <c r="AN154" s="215"/>
      <c r="AO154" s="215"/>
      <c r="AP154" s="215"/>
      <c r="AQ154" s="215"/>
      <c r="AR154" s="215"/>
      <c r="AS154" s="215"/>
      <c r="AT154" s="215"/>
      <c r="AU154" s="215"/>
      <c r="AV154" s="215"/>
      <c r="AW154" s="215"/>
      <c r="AX154" s="215"/>
      <c r="AY154" s="215"/>
      <c r="AZ154" s="215"/>
      <c r="BA154" s="215"/>
      <c r="BB154" s="215"/>
      <c r="BC154" s="215"/>
      <c r="BD154" s="215"/>
      <c r="BE154" s="215"/>
      <c r="BF154" s="215"/>
      <c r="BG154" s="215"/>
      <c r="BH154" s="215"/>
      <c r="BI154" s="215"/>
      <c r="BJ154" s="215"/>
      <c r="BK154" s="215"/>
      <c r="BL154" s="215"/>
      <c r="BM154" s="215"/>
      <c r="BN154" s="215"/>
      <c r="BO154" s="215"/>
      <c r="BP154" s="215"/>
      <c r="BQ154" s="215"/>
      <c r="BR154" s="215"/>
      <c r="BS154" s="215"/>
      <c r="BT154" s="215"/>
      <c r="BU154" s="215"/>
    </row>
    <row r="155" spans="1:73" x14ac:dyDescent="0.25">
      <c r="A155" s="198"/>
      <c r="B155" s="198"/>
      <c r="C155" s="233"/>
      <c r="D155" s="233"/>
      <c r="E155" s="233"/>
      <c r="F155" s="233"/>
      <c r="G155" s="233"/>
      <c r="H155" s="198"/>
      <c r="I155" s="198"/>
      <c r="J155" s="198"/>
      <c r="N155" s="215"/>
      <c r="O155" s="215"/>
      <c r="P155" s="215"/>
      <c r="Q155" s="215"/>
      <c r="R155" s="215"/>
      <c r="S155" s="215"/>
      <c r="T155" s="215"/>
      <c r="U155" s="215"/>
      <c r="V155" s="215"/>
      <c r="W155" s="215"/>
      <c r="X155" s="215"/>
      <c r="Y155" s="215"/>
      <c r="Z155" s="215"/>
      <c r="AA155" s="215"/>
      <c r="AB155" s="215"/>
      <c r="AC155" s="215"/>
      <c r="AD155" s="215"/>
      <c r="AE155" s="215"/>
      <c r="AF155" s="215"/>
      <c r="AG155" s="215"/>
      <c r="AH155" s="215"/>
      <c r="AI155" s="215"/>
      <c r="AJ155" s="215"/>
      <c r="AK155" s="215"/>
      <c r="AL155" s="215"/>
      <c r="AM155" s="215"/>
      <c r="AN155" s="215"/>
      <c r="AO155" s="215"/>
      <c r="AP155" s="215"/>
      <c r="AQ155" s="215"/>
      <c r="AR155" s="215"/>
      <c r="AS155" s="215"/>
      <c r="AT155" s="215"/>
      <c r="AU155" s="215"/>
      <c r="AV155" s="215"/>
      <c r="AW155" s="215"/>
      <c r="AX155" s="215"/>
      <c r="AY155" s="215"/>
      <c r="AZ155" s="215"/>
      <c r="BA155" s="215"/>
      <c r="BB155" s="215"/>
      <c r="BC155" s="215"/>
      <c r="BD155" s="215"/>
      <c r="BE155" s="215"/>
      <c r="BF155" s="215"/>
      <c r="BG155" s="215"/>
      <c r="BH155" s="215"/>
      <c r="BI155" s="215"/>
      <c r="BJ155" s="215"/>
      <c r="BK155" s="215"/>
      <c r="BL155" s="215"/>
      <c r="BM155" s="215"/>
      <c r="BN155" s="215"/>
      <c r="BO155" s="215"/>
      <c r="BP155" s="215"/>
      <c r="BQ155" s="215"/>
      <c r="BR155" s="215"/>
      <c r="BS155" s="215"/>
      <c r="BT155" s="215"/>
      <c r="BU155" s="215"/>
    </row>
    <row r="156" spans="1:73" x14ac:dyDescent="0.25">
      <c r="A156" s="198"/>
      <c r="B156" s="198"/>
      <c r="C156" s="233"/>
      <c r="D156" s="233"/>
      <c r="E156" s="233"/>
      <c r="F156" s="233"/>
      <c r="G156" s="233"/>
      <c r="H156" s="198"/>
      <c r="I156" s="198"/>
      <c r="J156" s="198"/>
      <c r="N156" s="215"/>
      <c r="O156" s="215"/>
      <c r="P156" s="215"/>
      <c r="Q156" s="215"/>
      <c r="R156" s="215"/>
      <c r="S156" s="215"/>
      <c r="T156" s="215"/>
      <c r="U156" s="215"/>
      <c r="V156" s="215"/>
      <c r="W156" s="215"/>
      <c r="X156" s="215"/>
      <c r="Y156" s="215"/>
      <c r="Z156" s="215"/>
      <c r="AA156" s="215"/>
      <c r="AB156" s="215"/>
      <c r="AC156" s="215"/>
      <c r="AD156" s="215"/>
      <c r="AE156" s="215"/>
      <c r="AF156" s="215"/>
      <c r="AG156" s="215"/>
      <c r="AH156" s="215"/>
      <c r="AI156" s="215"/>
      <c r="AJ156" s="215"/>
      <c r="AK156" s="215"/>
      <c r="AL156" s="215"/>
      <c r="AM156" s="215"/>
      <c r="AN156" s="215"/>
      <c r="AO156" s="215"/>
      <c r="AP156" s="215"/>
      <c r="AQ156" s="215"/>
      <c r="AR156" s="215"/>
      <c r="AS156" s="215"/>
      <c r="AT156" s="215"/>
      <c r="AU156" s="215"/>
      <c r="AV156" s="215"/>
      <c r="AW156" s="215"/>
      <c r="AX156" s="215"/>
      <c r="AY156" s="215"/>
      <c r="AZ156" s="215"/>
      <c r="BA156" s="215"/>
      <c r="BB156" s="215"/>
      <c r="BC156" s="215"/>
      <c r="BD156" s="215"/>
      <c r="BE156" s="215"/>
      <c r="BF156" s="215"/>
      <c r="BG156" s="215"/>
      <c r="BH156" s="215"/>
      <c r="BI156" s="215"/>
      <c r="BJ156" s="215"/>
      <c r="BK156" s="215"/>
      <c r="BL156" s="215"/>
      <c r="BM156" s="215"/>
      <c r="BN156" s="215"/>
      <c r="BO156" s="215"/>
      <c r="BP156" s="215"/>
      <c r="BQ156" s="215"/>
      <c r="BR156" s="215"/>
      <c r="BS156" s="215"/>
      <c r="BT156" s="215"/>
      <c r="BU156" s="215"/>
    </row>
    <row r="157" spans="1:73" x14ac:dyDescent="0.25">
      <c r="A157" s="198"/>
      <c r="B157" s="198"/>
      <c r="C157" s="233"/>
      <c r="D157" s="233"/>
      <c r="E157" s="233"/>
      <c r="F157" s="233"/>
      <c r="G157" s="233"/>
      <c r="H157" s="198"/>
      <c r="I157" s="198"/>
      <c r="J157" s="198"/>
      <c r="N157" s="215"/>
      <c r="O157" s="215"/>
      <c r="P157" s="215"/>
      <c r="Q157" s="215"/>
      <c r="R157" s="215"/>
      <c r="S157" s="215"/>
      <c r="T157" s="215"/>
      <c r="U157" s="215"/>
      <c r="V157" s="215"/>
      <c r="W157" s="215"/>
      <c r="X157" s="215"/>
      <c r="Y157" s="215"/>
      <c r="Z157" s="215"/>
      <c r="AA157" s="215"/>
      <c r="AB157" s="215"/>
      <c r="AC157" s="215"/>
      <c r="AD157" s="215"/>
      <c r="AE157" s="215"/>
      <c r="AF157" s="215"/>
      <c r="AG157" s="215"/>
      <c r="AH157" s="215"/>
      <c r="AI157" s="215"/>
      <c r="AJ157" s="215"/>
      <c r="AK157" s="215"/>
      <c r="AL157" s="215"/>
      <c r="AM157" s="215"/>
      <c r="AN157" s="215"/>
      <c r="AO157" s="215"/>
      <c r="AP157" s="215"/>
      <c r="AQ157" s="215"/>
      <c r="AR157" s="215"/>
      <c r="AS157" s="215"/>
      <c r="AT157" s="215"/>
      <c r="AU157" s="215"/>
      <c r="AV157" s="215"/>
      <c r="AW157" s="215"/>
      <c r="AX157" s="215"/>
      <c r="AY157" s="215"/>
      <c r="AZ157" s="215"/>
      <c r="BA157" s="215"/>
      <c r="BB157" s="215"/>
      <c r="BC157" s="215"/>
      <c r="BD157" s="215"/>
      <c r="BE157" s="215"/>
      <c r="BF157" s="215"/>
      <c r="BG157" s="215"/>
      <c r="BH157" s="215"/>
      <c r="BI157" s="215"/>
      <c r="BJ157" s="215"/>
      <c r="BK157" s="215"/>
      <c r="BL157" s="215"/>
      <c r="BM157" s="215"/>
      <c r="BN157" s="215"/>
      <c r="BO157" s="215"/>
      <c r="BP157" s="215"/>
      <c r="BQ157" s="215"/>
      <c r="BR157" s="215"/>
      <c r="BS157" s="215"/>
      <c r="BT157" s="215"/>
      <c r="BU157" s="215"/>
    </row>
    <row r="158" spans="1:73" x14ac:dyDescent="0.25">
      <c r="A158" s="198"/>
      <c r="B158" s="198"/>
      <c r="C158" s="233"/>
      <c r="D158" s="233"/>
      <c r="E158" s="233"/>
      <c r="F158" s="233"/>
      <c r="G158" s="233"/>
      <c r="H158" s="198"/>
      <c r="I158" s="198"/>
      <c r="J158" s="198"/>
      <c r="N158" s="215"/>
      <c r="O158" s="215"/>
      <c r="P158" s="215"/>
      <c r="Q158" s="215"/>
      <c r="R158" s="215"/>
      <c r="S158" s="215"/>
      <c r="T158" s="215"/>
      <c r="U158" s="215"/>
      <c r="V158" s="215"/>
      <c r="W158" s="215"/>
      <c r="X158" s="215"/>
      <c r="Y158" s="215"/>
      <c r="Z158" s="215"/>
      <c r="AA158" s="215"/>
      <c r="AB158" s="215"/>
      <c r="AC158" s="215"/>
      <c r="AD158" s="215"/>
      <c r="AE158" s="215"/>
      <c r="AF158" s="215"/>
      <c r="AG158" s="215"/>
      <c r="AH158" s="215"/>
      <c r="AI158" s="215"/>
      <c r="AJ158" s="215"/>
      <c r="AK158" s="215"/>
      <c r="AL158" s="215"/>
      <c r="AM158" s="215"/>
      <c r="AN158" s="215"/>
      <c r="AO158" s="215"/>
      <c r="AP158" s="215"/>
      <c r="AQ158" s="215"/>
      <c r="AR158" s="215"/>
      <c r="AS158" s="215"/>
      <c r="AT158" s="215"/>
      <c r="AU158" s="215"/>
      <c r="AV158" s="215"/>
      <c r="AW158" s="215"/>
      <c r="AX158" s="215"/>
      <c r="AY158" s="215"/>
      <c r="AZ158" s="215"/>
      <c r="BA158" s="215"/>
      <c r="BB158" s="215"/>
      <c r="BC158" s="215"/>
      <c r="BD158" s="215"/>
      <c r="BE158" s="215"/>
      <c r="BF158" s="215"/>
      <c r="BG158" s="215"/>
      <c r="BH158" s="215"/>
      <c r="BI158" s="215"/>
      <c r="BJ158" s="215"/>
      <c r="BK158" s="215"/>
      <c r="BL158" s="215"/>
      <c r="BM158" s="215"/>
      <c r="BN158" s="215"/>
      <c r="BO158" s="215"/>
      <c r="BP158" s="215"/>
      <c r="BQ158" s="215"/>
      <c r="BR158" s="215"/>
      <c r="BS158" s="215"/>
      <c r="BT158" s="215"/>
      <c r="BU158" s="215"/>
    </row>
    <row r="159" spans="1:73" x14ac:dyDescent="0.25">
      <c r="A159" s="198"/>
      <c r="B159" s="198"/>
      <c r="C159" s="233"/>
      <c r="D159" s="233"/>
      <c r="E159" s="233"/>
      <c r="F159" s="233"/>
      <c r="G159" s="233"/>
      <c r="H159" s="198"/>
      <c r="I159" s="198"/>
      <c r="J159" s="198"/>
      <c r="N159" s="215"/>
      <c r="O159" s="215"/>
      <c r="P159" s="215"/>
      <c r="Q159" s="215"/>
      <c r="R159" s="215"/>
      <c r="S159" s="215"/>
      <c r="T159" s="215"/>
      <c r="U159" s="215"/>
      <c r="V159" s="215"/>
      <c r="W159" s="215"/>
      <c r="X159" s="215"/>
      <c r="Y159" s="215"/>
      <c r="Z159" s="215"/>
      <c r="AA159" s="215"/>
      <c r="AB159" s="215"/>
      <c r="AC159" s="215"/>
      <c r="AD159" s="215"/>
      <c r="AE159" s="215"/>
      <c r="AF159" s="215"/>
      <c r="AG159" s="215"/>
      <c r="AH159" s="215"/>
      <c r="AI159" s="215"/>
      <c r="AJ159" s="215"/>
      <c r="AK159" s="215"/>
      <c r="AL159" s="215"/>
      <c r="AM159" s="215"/>
      <c r="AN159" s="215"/>
      <c r="AO159" s="215"/>
      <c r="AP159" s="215"/>
      <c r="AQ159" s="215"/>
      <c r="AR159" s="215"/>
      <c r="AS159" s="215"/>
      <c r="AT159" s="215"/>
      <c r="AU159" s="215"/>
      <c r="AV159" s="215"/>
      <c r="AW159" s="215"/>
      <c r="AX159" s="215"/>
      <c r="AY159" s="215"/>
      <c r="AZ159" s="215"/>
      <c r="BA159" s="215"/>
      <c r="BB159" s="215"/>
      <c r="BC159" s="215"/>
      <c r="BD159" s="215"/>
      <c r="BE159" s="215"/>
      <c r="BF159" s="215"/>
      <c r="BG159" s="215"/>
      <c r="BH159" s="215"/>
      <c r="BI159" s="215"/>
      <c r="BJ159" s="215"/>
      <c r="BK159" s="215"/>
      <c r="BL159" s="215"/>
      <c r="BM159" s="215"/>
      <c r="BN159" s="215"/>
      <c r="BO159" s="215"/>
      <c r="BP159" s="215"/>
      <c r="BQ159" s="215"/>
      <c r="BR159" s="215"/>
      <c r="BS159" s="215"/>
      <c r="BT159" s="215"/>
      <c r="BU159" s="215"/>
    </row>
    <row r="160" spans="1:73" x14ac:dyDescent="0.25">
      <c r="A160" s="198"/>
      <c r="B160" s="198"/>
      <c r="C160" s="233"/>
      <c r="D160" s="233"/>
      <c r="E160" s="233"/>
      <c r="F160" s="233"/>
      <c r="G160" s="233"/>
      <c r="H160" s="198"/>
      <c r="I160" s="198"/>
      <c r="J160" s="198"/>
      <c r="N160" s="215"/>
      <c r="O160" s="215"/>
      <c r="P160" s="215"/>
      <c r="Q160" s="215"/>
      <c r="R160" s="215"/>
      <c r="S160" s="215"/>
      <c r="T160" s="215"/>
      <c r="U160" s="215"/>
      <c r="V160" s="215"/>
      <c r="W160" s="215"/>
      <c r="X160" s="215"/>
      <c r="Y160" s="215"/>
      <c r="Z160" s="215"/>
      <c r="AA160" s="215"/>
      <c r="AB160" s="215"/>
      <c r="AC160" s="215"/>
      <c r="AD160" s="215"/>
      <c r="AE160" s="215"/>
      <c r="AF160" s="215"/>
      <c r="AG160" s="215"/>
      <c r="AH160" s="215"/>
      <c r="AI160" s="215"/>
      <c r="AJ160" s="215"/>
      <c r="AK160" s="215"/>
      <c r="AL160" s="215"/>
      <c r="AM160" s="215"/>
      <c r="AN160" s="215"/>
      <c r="AO160" s="215"/>
      <c r="AP160" s="215"/>
      <c r="AQ160" s="215"/>
      <c r="AR160" s="215"/>
      <c r="AS160" s="215"/>
      <c r="AT160" s="215"/>
      <c r="AU160" s="215"/>
      <c r="AV160" s="215"/>
      <c r="AW160" s="215"/>
      <c r="AX160" s="215"/>
      <c r="AY160" s="215"/>
      <c r="AZ160" s="215"/>
      <c r="BA160" s="215"/>
      <c r="BB160" s="215"/>
      <c r="BC160" s="215"/>
      <c r="BD160" s="215"/>
      <c r="BE160" s="215"/>
      <c r="BF160" s="215"/>
      <c r="BG160" s="215"/>
      <c r="BH160" s="215"/>
      <c r="BI160" s="215"/>
      <c r="BJ160" s="215"/>
      <c r="BK160" s="215"/>
      <c r="BL160" s="215"/>
      <c r="BM160" s="215"/>
      <c r="BN160" s="215"/>
      <c r="BO160" s="215"/>
      <c r="BP160" s="215"/>
      <c r="BQ160" s="215"/>
      <c r="BR160" s="215"/>
      <c r="BS160" s="215"/>
      <c r="BT160" s="215"/>
      <c r="BU160" s="215"/>
    </row>
    <row r="161" spans="1:73" x14ac:dyDescent="0.25">
      <c r="A161" s="198"/>
      <c r="B161" s="198"/>
      <c r="C161" s="233"/>
      <c r="D161" s="233"/>
      <c r="E161" s="233"/>
      <c r="F161" s="233"/>
      <c r="G161" s="233"/>
      <c r="H161" s="198"/>
      <c r="I161" s="198"/>
      <c r="J161" s="198"/>
      <c r="N161" s="215"/>
      <c r="O161" s="215"/>
      <c r="P161" s="215"/>
      <c r="Q161" s="215"/>
      <c r="R161" s="215"/>
      <c r="S161" s="215"/>
      <c r="T161" s="215"/>
      <c r="U161" s="215"/>
      <c r="V161" s="215"/>
      <c r="W161" s="215"/>
      <c r="X161" s="215"/>
      <c r="Y161" s="215"/>
      <c r="Z161" s="215"/>
      <c r="AA161" s="215"/>
      <c r="AB161" s="215"/>
      <c r="AC161" s="215"/>
      <c r="AD161" s="215"/>
      <c r="AE161" s="215"/>
      <c r="AF161" s="215"/>
      <c r="AG161" s="215"/>
      <c r="AH161" s="215"/>
      <c r="AI161" s="215"/>
      <c r="AJ161" s="215"/>
      <c r="AK161" s="215"/>
      <c r="AL161" s="215"/>
      <c r="AM161" s="215"/>
      <c r="AN161" s="215"/>
      <c r="AO161" s="215"/>
      <c r="AP161" s="215"/>
      <c r="AQ161" s="215"/>
      <c r="AR161" s="215"/>
      <c r="AS161" s="215"/>
      <c r="AT161" s="215"/>
      <c r="AU161" s="215"/>
      <c r="AV161" s="215"/>
      <c r="AW161" s="215"/>
      <c r="AX161" s="215"/>
      <c r="AY161" s="215"/>
      <c r="AZ161" s="215"/>
      <c r="BA161" s="215"/>
      <c r="BB161" s="215"/>
      <c r="BC161" s="215"/>
      <c r="BD161" s="215"/>
      <c r="BE161" s="215"/>
      <c r="BF161" s="215"/>
      <c r="BG161" s="215"/>
      <c r="BH161" s="215"/>
      <c r="BI161" s="215"/>
      <c r="BJ161" s="215"/>
      <c r="BK161" s="215"/>
      <c r="BL161" s="215"/>
      <c r="BM161" s="215"/>
      <c r="BN161" s="215"/>
      <c r="BO161" s="215"/>
      <c r="BP161" s="215"/>
      <c r="BQ161" s="215"/>
      <c r="BR161" s="215"/>
      <c r="BS161" s="215"/>
      <c r="BT161" s="215"/>
      <c r="BU161" s="215"/>
    </row>
    <row r="162" spans="1:73" x14ac:dyDescent="0.25">
      <c r="A162" s="198"/>
      <c r="B162" s="198"/>
      <c r="C162" s="233"/>
      <c r="D162" s="233"/>
      <c r="E162" s="233"/>
      <c r="F162" s="233"/>
      <c r="G162" s="233"/>
      <c r="H162" s="198"/>
      <c r="I162" s="198"/>
      <c r="J162" s="198"/>
      <c r="N162" s="215"/>
      <c r="O162" s="215"/>
      <c r="P162" s="215"/>
      <c r="Q162" s="215"/>
      <c r="R162" s="215"/>
      <c r="S162" s="215"/>
      <c r="T162" s="215"/>
      <c r="U162" s="215"/>
      <c r="V162" s="215"/>
      <c r="W162" s="215"/>
      <c r="X162" s="215"/>
      <c r="Y162" s="215"/>
      <c r="Z162" s="215"/>
      <c r="AA162" s="215"/>
      <c r="AB162" s="215"/>
      <c r="AC162" s="215"/>
      <c r="AD162" s="215"/>
      <c r="AE162" s="215"/>
      <c r="AF162" s="215"/>
      <c r="AG162" s="215"/>
      <c r="AH162" s="215"/>
      <c r="AI162" s="215"/>
      <c r="AJ162" s="215"/>
      <c r="AK162" s="215"/>
      <c r="AL162" s="215"/>
      <c r="AM162" s="215"/>
      <c r="AN162" s="215"/>
      <c r="AO162" s="215"/>
      <c r="AP162" s="215"/>
      <c r="AQ162" s="215"/>
      <c r="AR162" s="215"/>
      <c r="AS162" s="215"/>
      <c r="AT162" s="215"/>
      <c r="AU162" s="215"/>
      <c r="AV162" s="215"/>
      <c r="AW162" s="215"/>
      <c r="AX162" s="215"/>
      <c r="AY162" s="215"/>
      <c r="AZ162" s="215"/>
      <c r="BA162" s="215"/>
      <c r="BB162" s="215"/>
      <c r="BC162" s="215"/>
      <c r="BD162" s="215"/>
      <c r="BE162" s="215"/>
      <c r="BF162" s="215"/>
      <c r="BG162" s="215"/>
      <c r="BH162" s="215"/>
      <c r="BI162" s="215"/>
      <c r="BJ162" s="215"/>
      <c r="BK162" s="215"/>
      <c r="BL162" s="215"/>
      <c r="BM162" s="215"/>
      <c r="BN162" s="215"/>
      <c r="BO162" s="215"/>
      <c r="BP162" s="215"/>
      <c r="BQ162" s="215"/>
      <c r="BR162" s="215"/>
      <c r="BS162" s="215"/>
      <c r="BT162" s="215"/>
      <c r="BU162" s="215"/>
    </row>
    <row r="163" spans="1:73" x14ac:dyDescent="0.25">
      <c r="A163" s="198"/>
      <c r="B163" s="198"/>
      <c r="C163" s="233"/>
      <c r="D163" s="233"/>
      <c r="E163" s="233"/>
      <c r="F163" s="233"/>
      <c r="G163" s="233"/>
      <c r="H163" s="198"/>
      <c r="I163" s="198"/>
      <c r="J163" s="198"/>
      <c r="N163" s="215"/>
      <c r="O163" s="215"/>
      <c r="P163" s="215"/>
      <c r="Q163" s="215"/>
      <c r="R163" s="215"/>
      <c r="S163" s="215"/>
      <c r="T163" s="215"/>
      <c r="U163" s="215"/>
      <c r="V163" s="215"/>
      <c r="W163" s="215"/>
      <c r="X163" s="215"/>
      <c r="Y163" s="215"/>
      <c r="Z163" s="215"/>
      <c r="AA163" s="215"/>
      <c r="AB163" s="215"/>
      <c r="AC163" s="215"/>
      <c r="AD163" s="215"/>
      <c r="AE163" s="215"/>
      <c r="AF163" s="215"/>
      <c r="AG163" s="215"/>
      <c r="AH163" s="215"/>
      <c r="AI163" s="215"/>
      <c r="AJ163" s="215"/>
      <c r="AK163" s="215"/>
      <c r="AL163" s="215"/>
      <c r="AM163" s="215"/>
      <c r="AN163" s="215"/>
      <c r="AO163" s="215"/>
      <c r="AP163" s="215"/>
      <c r="AQ163" s="215"/>
      <c r="AR163" s="215"/>
      <c r="AS163" s="215"/>
      <c r="AT163" s="215"/>
      <c r="AU163" s="215"/>
      <c r="AV163" s="215"/>
      <c r="AW163" s="215"/>
      <c r="AX163" s="215"/>
      <c r="AY163" s="215"/>
      <c r="AZ163" s="215"/>
      <c r="BA163" s="215"/>
      <c r="BB163" s="215"/>
      <c r="BC163" s="215"/>
      <c r="BD163" s="215"/>
      <c r="BE163" s="215"/>
      <c r="BF163" s="215"/>
      <c r="BG163" s="215"/>
      <c r="BH163" s="215"/>
      <c r="BI163" s="215"/>
      <c r="BJ163" s="215"/>
      <c r="BK163" s="215"/>
      <c r="BL163" s="215"/>
      <c r="BM163" s="215"/>
      <c r="BN163" s="215"/>
      <c r="BO163" s="215"/>
      <c r="BP163" s="215"/>
      <c r="BQ163" s="215"/>
      <c r="BR163" s="215"/>
      <c r="BS163" s="215"/>
      <c r="BT163" s="215"/>
      <c r="BU163" s="215"/>
    </row>
    <row r="164" spans="1:73" x14ac:dyDescent="0.25">
      <c r="A164" s="198"/>
      <c r="B164" s="198"/>
      <c r="C164" s="233"/>
      <c r="D164" s="233"/>
      <c r="E164" s="233"/>
      <c r="F164" s="233"/>
      <c r="G164" s="233"/>
      <c r="H164" s="198"/>
      <c r="I164" s="198"/>
      <c r="J164" s="198"/>
      <c r="N164" s="215"/>
      <c r="O164" s="215"/>
      <c r="P164" s="215"/>
      <c r="Q164" s="215"/>
      <c r="R164" s="215"/>
      <c r="S164" s="215"/>
      <c r="T164" s="215"/>
      <c r="U164" s="215"/>
      <c r="V164" s="215"/>
      <c r="W164" s="215"/>
      <c r="X164" s="215"/>
      <c r="Y164" s="215"/>
      <c r="Z164" s="215"/>
      <c r="AA164" s="215"/>
      <c r="AB164" s="215"/>
      <c r="AC164" s="215"/>
      <c r="AD164" s="215"/>
      <c r="AE164" s="215"/>
      <c r="AF164" s="215"/>
      <c r="AG164" s="215"/>
      <c r="AH164" s="215"/>
      <c r="AI164" s="215"/>
      <c r="AJ164" s="215"/>
      <c r="AK164" s="215"/>
      <c r="AL164" s="215"/>
      <c r="AM164" s="215"/>
      <c r="AN164" s="215"/>
      <c r="AO164" s="215"/>
      <c r="AP164" s="215"/>
      <c r="AQ164" s="215"/>
      <c r="AR164" s="215"/>
      <c r="AS164" s="215"/>
      <c r="AT164" s="215"/>
      <c r="AU164" s="215"/>
      <c r="AV164" s="215"/>
      <c r="AW164" s="215"/>
      <c r="AX164" s="215"/>
      <c r="AY164" s="215"/>
      <c r="AZ164" s="215"/>
      <c r="BA164" s="215"/>
      <c r="BB164" s="215"/>
      <c r="BC164" s="215"/>
      <c r="BD164" s="215"/>
      <c r="BE164" s="215"/>
      <c r="BF164" s="215"/>
      <c r="BG164" s="215"/>
      <c r="BH164" s="215"/>
      <c r="BI164" s="215"/>
      <c r="BJ164" s="215"/>
      <c r="BK164" s="215"/>
      <c r="BL164" s="215"/>
      <c r="BM164" s="215"/>
      <c r="BN164" s="215"/>
      <c r="BO164" s="215"/>
      <c r="BP164" s="215"/>
      <c r="BQ164" s="215"/>
      <c r="BR164" s="215"/>
      <c r="BS164" s="215"/>
      <c r="BT164" s="215"/>
      <c r="BU164" s="215"/>
    </row>
    <row r="165" spans="1:73" x14ac:dyDescent="0.25">
      <c r="A165" s="198"/>
      <c r="B165" s="198"/>
      <c r="C165" s="233"/>
      <c r="D165" s="233"/>
      <c r="E165" s="233"/>
      <c r="F165" s="233"/>
      <c r="G165" s="233"/>
      <c r="H165" s="198"/>
      <c r="I165" s="198"/>
      <c r="J165" s="198"/>
      <c r="N165" s="215"/>
      <c r="O165" s="215"/>
      <c r="P165" s="215"/>
      <c r="Q165" s="215"/>
      <c r="R165" s="215"/>
      <c r="S165" s="215"/>
      <c r="T165" s="215"/>
      <c r="U165" s="215"/>
      <c r="V165" s="215"/>
      <c r="W165" s="215"/>
      <c r="X165" s="215"/>
      <c r="Y165" s="215"/>
      <c r="Z165" s="215"/>
      <c r="AA165" s="215"/>
      <c r="AB165" s="215"/>
      <c r="AC165" s="215"/>
      <c r="AD165" s="215"/>
      <c r="AE165" s="215"/>
      <c r="AF165" s="215"/>
      <c r="AG165" s="215"/>
      <c r="AH165" s="215"/>
      <c r="AI165" s="215"/>
      <c r="AJ165" s="215"/>
      <c r="AK165" s="215"/>
      <c r="AL165" s="215"/>
      <c r="AM165" s="215"/>
      <c r="AN165" s="215"/>
      <c r="AO165" s="215"/>
      <c r="AP165" s="215"/>
      <c r="AQ165" s="215"/>
      <c r="AR165" s="215"/>
      <c r="AS165" s="215"/>
      <c r="AT165" s="215"/>
      <c r="AU165" s="215"/>
      <c r="AV165" s="215"/>
      <c r="AW165" s="215"/>
      <c r="AX165" s="215"/>
      <c r="AY165" s="215"/>
      <c r="AZ165" s="215"/>
      <c r="BA165" s="215"/>
      <c r="BB165" s="215"/>
      <c r="BC165" s="215"/>
      <c r="BD165" s="215"/>
      <c r="BE165" s="215"/>
      <c r="BF165" s="215"/>
      <c r="BG165" s="215"/>
      <c r="BH165" s="215"/>
      <c r="BI165" s="215"/>
      <c r="BJ165" s="215"/>
      <c r="BK165" s="215"/>
      <c r="BL165" s="215"/>
      <c r="BM165" s="215"/>
      <c r="BN165" s="215"/>
      <c r="BO165" s="215"/>
      <c r="BP165" s="215"/>
      <c r="BQ165" s="215"/>
      <c r="BR165" s="215"/>
      <c r="BS165" s="215"/>
      <c r="BT165" s="215"/>
      <c r="BU165" s="215"/>
    </row>
    <row r="166" spans="1:73" x14ac:dyDescent="0.25">
      <c r="A166" s="198"/>
      <c r="B166" s="198"/>
      <c r="C166" s="233"/>
      <c r="D166" s="233"/>
      <c r="E166" s="233"/>
      <c r="F166" s="233"/>
      <c r="G166" s="233"/>
      <c r="H166" s="198"/>
      <c r="I166" s="198"/>
      <c r="J166" s="198"/>
      <c r="N166" s="215"/>
      <c r="O166" s="215"/>
      <c r="P166" s="215"/>
      <c r="Q166" s="215"/>
      <c r="R166" s="215"/>
      <c r="S166" s="215"/>
      <c r="T166" s="215"/>
      <c r="U166" s="215"/>
      <c r="V166" s="215"/>
      <c r="W166" s="215"/>
      <c r="X166" s="215"/>
      <c r="Y166" s="215"/>
      <c r="Z166" s="215"/>
      <c r="AA166" s="215"/>
      <c r="AB166" s="215"/>
      <c r="AC166" s="215"/>
      <c r="AD166" s="215"/>
      <c r="AE166" s="215"/>
      <c r="AF166" s="215"/>
      <c r="AG166" s="215"/>
      <c r="AH166" s="215"/>
      <c r="AI166" s="215"/>
      <c r="AJ166" s="215"/>
      <c r="AK166" s="215"/>
      <c r="AL166" s="215"/>
      <c r="AM166" s="215"/>
      <c r="AN166" s="215"/>
      <c r="AO166" s="215"/>
      <c r="AP166" s="215"/>
      <c r="AQ166" s="215"/>
      <c r="AR166" s="215"/>
      <c r="AS166" s="215"/>
      <c r="AT166" s="215"/>
      <c r="AU166" s="215"/>
      <c r="AV166" s="215"/>
      <c r="AW166" s="215"/>
      <c r="AX166" s="215"/>
      <c r="AY166" s="215"/>
      <c r="AZ166" s="215"/>
      <c r="BA166" s="215"/>
      <c r="BB166" s="215"/>
      <c r="BC166" s="215"/>
      <c r="BD166" s="215"/>
      <c r="BE166" s="215"/>
      <c r="BF166" s="215"/>
      <c r="BG166" s="215"/>
      <c r="BH166" s="215"/>
      <c r="BI166" s="215"/>
      <c r="BJ166" s="215"/>
      <c r="BK166" s="215"/>
      <c r="BL166" s="215"/>
      <c r="BM166" s="215"/>
      <c r="BN166" s="215"/>
      <c r="BO166" s="215"/>
      <c r="BP166" s="215"/>
      <c r="BQ166" s="215"/>
      <c r="BR166" s="215"/>
      <c r="BS166" s="215"/>
      <c r="BT166" s="215"/>
      <c r="BU166" s="215"/>
    </row>
    <row r="167" spans="1:73" x14ac:dyDescent="0.25">
      <c r="A167" s="198"/>
      <c r="B167" s="198"/>
      <c r="C167" s="233"/>
      <c r="D167" s="233"/>
      <c r="E167" s="233"/>
      <c r="F167" s="233"/>
      <c r="G167" s="233"/>
      <c r="H167" s="198"/>
      <c r="I167" s="198"/>
      <c r="J167" s="198"/>
      <c r="N167" s="215"/>
      <c r="O167" s="215"/>
      <c r="P167" s="215"/>
      <c r="Q167" s="215"/>
      <c r="R167" s="215"/>
      <c r="S167" s="215"/>
      <c r="T167" s="215"/>
      <c r="U167" s="215"/>
      <c r="V167" s="215"/>
      <c r="W167" s="215"/>
      <c r="X167" s="215"/>
      <c r="Y167" s="215"/>
      <c r="Z167" s="215"/>
      <c r="AA167" s="215"/>
      <c r="AB167" s="215"/>
      <c r="AC167" s="215"/>
      <c r="AD167" s="215"/>
      <c r="AE167" s="215"/>
      <c r="AF167" s="215"/>
      <c r="AG167" s="215"/>
      <c r="AH167" s="215"/>
      <c r="AI167" s="215"/>
      <c r="AJ167" s="215"/>
      <c r="AK167" s="215"/>
      <c r="AL167" s="215"/>
      <c r="AM167" s="215"/>
      <c r="AN167" s="215"/>
      <c r="AO167" s="215"/>
      <c r="AP167" s="215"/>
      <c r="AQ167" s="215"/>
      <c r="AR167" s="215"/>
      <c r="AS167" s="215"/>
      <c r="AT167" s="215"/>
      <c r="AU167" s="215"/>
      <c r="AV167" s="215"/>
      <c r="AW167" s="215"/>
      <c r="AX167" s="215"/>
      <c r="AY167" s="215"/>
      <c r="AZ167" s="215"/>
      <c r="BA167" s="215"/>
      <c r="BB167" s="215"/>
      <c r="BC167" s="215"/>
      <c r="BD167" s="215"/>
      <c r="BE167" s="215"/>
      <c r="BF167" s="215"/>
      <c r="BG167" s="215"/>
      <c r="BH167" s="215"/>
      <c r="BI167" s="215"/>
      <c r="BJ167" s="215"/>
      <c r="BK167" s="215"/>
      <c r="BL167" s="215"/>
      <c r="BM167" s="215"/>
      <c r="BN167" s="215"/>
      <c r="BO167" s="215"/>
      <c r="BP167" s="215"/>
      <c r="BQ167" s="215"/>
      <c r="BR167" s="215"/>
      <c r="BS167" s="215"/>
      <c r="BT167" s="215"/>
      <c r="BU167" s="215"/>
    </row>
    <row r="168" spans="1:73" x14ac:dyDescent="0.25">
      <c r="A168" s="198"/>
      <c r="B168" s="198"/>
      <c r="C168" s="233"/>
      <c r="D168" s="233"/>
      <c r="E168" s="233"/>
      <c r="F168" s="233"/>
      <c r="G168" s="233"/>
      <c r="H168" s="198"/>
      <c r="I168" s="198"/>
      <c r="J168" s="198"/>
      <c r="N168" s="215"/>
      <c r="O168" s="215"/>
      <c r="P168" s="215"/>
      <c r="Q168" s="215"/>
      <c r="R168" s="215"/>
      <c r="S168" s="215"/>
      <c r="T168" s="215"/>
      <c r="U168" s="215"/>
      <c r="V168" s="215"/>
      <c r="W168" s="215"/>
      <c r="X168" s="215"/>
      <c r="Y168" s="215"/>
      <c r="Z168" s="215"/>
      <c r="AA168" s="215"/>
      <c r="AB168" s="215"/>
      <c r="AC168" s="215"/>
      <c r="AD168" s="215"/>
      <c r="AE168" s="215"/>
      <c r="AF168" s="215"/>
      <c r="AG168" s="215"/>
      <c r="AH168" s="215"/>
      <c r="AI168" s="215"/>
      <c r="AJ168" s="215"/>
      <c r="AK168" s="215"/>
      <c r="AL168" s="215"/>
      <c r="AM168" s="215"/>
      <c r="AN168" s="215"/>
      <c r="AO168" s="215"/>
      <c r="AP168" s="215"/>
      <c r="AQ168" s="215"/>
      <c r="AR168" s="215"/>
      <c r="AS168" s="215"/>
      <c r="AT168" s="215"/>
      <c r="AU168" s="215"/>
      <c r="AV168" s="215"/>
      <c r="AW168" s="215"/>
      <c r="AX168" s="215"/>
      <c r="AY168" s="215"/>
      <c r="AZ168" s="215"/>
      <c r="BA168" s="215"/>
      <c r="BB168" s="215"/>
      <c r="BC168" s="215"/>
      <c r="BD168" s="215"/>
      <c r="BE168" s="215"/>
      <c r="BF168" s="215"/>
      <c r="BG168" s="215"/>
      <c r="BH168" s="215"/>
      <c r="BI168" s="215"/>
      <c r="BJ168" s="215"/>
      <c r="BK168" s="215"/>
      <c r="BL168" s="215"/>
      <c r="BM168" s="215"/>
      <c r="BN168" s="215"/>
      <c r="BO168" s="215"/>
      <c r="BP168" s="215"/>
      <c r="BQ168" s="215"/>
      <c r="BR168" s="215"/>
      <c r="BS168" s="215"/>
      <c r="BT168" s="215"/>
      <c r="BU168" s="215"/>
    </row>
    <row r="169" spans="1:73" x14ac:dyDescent="0.25">
      <c r="A169" s="198"/>
      <c r="B169" s="198"/>
      <c r="C169" s="233"/>
      <c r="D169" s="233"/>
      <c r="E169" s="233"/>
      <c r="F169" s="233"/>
      <c r="G169" s="233"/>
      <c r="H169" s="198"/>
      <c r="I169" s="198"/>
      <c r="J169" s="198"/>
      <c r="N169" s="215"/>
      <c r="O169" s="215"/>
      <c r="P169" s="215"/>
      <c r="Q169" s="215"/>
      <c r="R169" s="215"/>
      <c r="S169" s="215"/>
      <c r="T169" s="215"/>
      <c r="U169" s="215"/>
      <c r="V169" s="215"/>
      <c r="W169" s="215"/>
      <c r="X169" s="215"/>
      <c r="Y169" s="215"/>
      <c r="Z169" s="215"/>
      <c r="AA169" s="215"/>
      <c r="AB169" s="215"/>
      <c r="AC169" s="215"/>
      <c r="AD169" s="215"/>
      <c r="AE169" s="215"/>
      <c r="AF169" s="215"/>
      <c r="AG169" s="215"/>
      <c r="AH169" s="215"/>
      <c r="AI169" s="215"/>
      <c r="AJ169" s="215"/>
      <c r="AK169" s="215"/>
      <c r="AL169" s="215"/>
      <c r="AM169" s="215"/>
      <c r="AN169" s="215"/>
      <c r="AO169" s="215"/>
      <c r="AP169" s="215"/>
      <c r="AQ169" s="215"/>
      <c r="AR169" s="215"/>
      <c r="AS169" s="215"/>
      <c r="AT169" s="215"/>
      <c r="AU169" s="215"/>
      <c r="AV169" s="215"/>
      <c r="AW169" s="215"/>
      <c r="AX169" s="215"/>
      <c r="AY169" s="215"/>
      <c r="AZ169" s="215"/>
      <c r="BA169" s="215"/>
      <c r="BB169" s="215"/>
      <c r="BC169" s="215"/>
      <c r="BD169" s="215"/>
      <c r="BE169" s="215"/>
      <c r="BF169" s="215"/>
      <c r="BG169" s="215"/>
      <c r="BH169" s="215"/>
      <c r="BI169" s="215"/>
      <c r="BJ169" s="215"/>
      <c r="BK169" s="215"/>
      <c r="BL169" s="215"/>
      <c r="BM169" s="215"/>
      <c r="BN169" s="215"/>
      <c r="BO169" s="215"/>
      <c r="BP169" s="215"/>
      <c r="BQ169" s="215"/>
      <c r="BR169" s="215"/>
      <c r="BS169" s="215"/>
      <c r="BT169" s="215"/>
      <c r="BU169" s="215"/>
    </row>
    <row r="170" spans="1:73" x14ac:dyDescent="0.25">
      <c r="C170" s="216"/>
      <c r="D170" s="216"/>
      <c r="E170" s="216"/>
      <c r="F170" s="216"/>
      <c r="G170" s="216"/>
      <c r="N170" s="215"/>
      <c r="O170" s="215"/>
      <c r="P170" s="215"/>
      <c r="Q170" s="215"/>
      <c r="R170" s="215"/>
      <c r="S170" s="215"/>
      <c r="T170" s="215"/>
      <c r="U170" s="215"/>
      <c r="V170" s="215"/>
      <c r="W170" s="215"/>
      <c r="X170" s="215"/>
      <c r="Y170" s="215"/>
      <c r="Z170" s="215"/>
      <c r="AA170" s="215"/>
      <c r="AB170" s="215"/>
      <c r="AC170" s="215"/>
      <c r="AD170" s="215"/>
      <c r="AE170" s="215"/>
      <c r="AF170" s="215"/>
      <c r="AG170" s="215"/>
      <c r="AH170" s="215"/>
      <c r="AI170" s="215"/>
      <c r="AJ170" s="215"/>
      <c r="AK170" s="215"/>
      <c r="AL170" s="215"/>
      <c r="AM170" s="215"/>
      <c r="AN170" s="215"/>
      <c r="AO170" s="215"/>
      <c r="AP170" s="215"/>
      <c r="AQ170" s="215"/>
      <c r="AR170" s="215"/>
      <c r="AS170" s="215"/>
      <c r="AT170" s="215"/>
      <c r="AU170" s="215"/>
      <c r="AV170" s="215"/>
      <c r="AW170" s="215"/>
      <c r="AX170" s="215"/>
      <c r="AY170" s="215"/>
      <c r="AZ170" s="215"/>
      <c r="BA170" s="215"/>
      <c r="BB170" s="215"/>
      <c r="BC170" s="215"/>
      <c r="BD170" s="215"/>
      <c r="BE170" s="215"/>
      <c r="BF170" s="215"/>
      <c r="BG170" s="215"/>
      <c r="BH170" s="215"/>
      <c r="BI170" s="215"/>
      <c r="BJ170" s="215"/>
      <c r="BK170" s="215"/>
      <c r="BL170" s="215"/>
      <c r="BM170" s="215"/>
      <c r="BN170" s="215"/>
      <c r="BO170" s="215"/>
      <c r="BP170" s="215"/>
      <c r="BQ170" s="215"/>
      <c r="BR170" s="215"/>
      <c r="BS170" s="215"/>
      <c r="BT170" s="215"/>
      <c r="BU170" s="215"/>
    </row>
    <row r="171" spans="1:73" x14ac:dyDescent="0.25">
      <c r="C171" s="216"/>
      <c r="D171" s="216"/>
      <c r="E171" s="216"/>
      <c r="F171" s="216"/>
      <c r="G171" s="216"/>
      <c r="N171" s="215"/>
      <c r="O171" s="215"/>
      <c r="P171" s="215"/>
      <c r="Q171" s="215"/>
      <c r="R171" s="215"/>
      <c r="S171" s="215"/>
      <c r="T171" s="215"/>
      <c r="U171" s="215"/>
      <c r="V171" s="215"/>
      <c r="W171" s="215"/>
      <c r="X171" s="215"/>
      <c r="Y171" s="215"/>
      <c r="Z171" s="215"/>
      <c r="AA171" s="215"/>
      <c r="AB171" s="215"/>
      <c r="AC171" s="215"/>
      <c r="AD171" s="215"/>
      <c r="AE171" s="215"/>
      <c r="AF171" s="215"/>
      <c r="AG171" s="215"/>
      <c r="AH171" s="215"/>
      <c r="AI171" s="215"/>
      <c r="AJ171" s="215"/>
      <c r="AK171" s="215"/>
      <c r="AL171" s="215"/>
      <c r="AM171" s="215"/>
      <c r="AN171" s="215"/>
      <c r="AO171" s="215"/>
      <c r="AP171" s="215"/>
      <c r="AQ171" s="215"/>
      <c r="AR171" s="215"/>
      <c r="AS171" s="215"/>
      <c r="AT171" s="215"/>
      <c r="AU171" s="215"/>
      <c r="AV171" s="215"/>
      <c r="AW171" s="215"/>
      <c r="AX171" s="215"/>
      <c r="AY171" s="215"/>
      <c r="AZ171" s="215"/>
      <c r="BA171" s="215"/>
      <c r="BB171" s="215"/>
      <c r="BC171" s="215"/>
      <c r="BD171" s="215"/>
      <c r="BE171" s="215"/>
      <c r="BF171" s="215"/>
      <c r="BG171" s="215"/>
      <c r="BH171" s="215"/>
      <c r="BI171" s="215"/>
      <c r="BJ171" s="215"/>
      <c r="BK171" s="215"/>
      <c r="BL171" s="215"/>
      <c r="BM171" s="215"/>
      <c r="BN171" s="215"/>
      <c r="BO171" s="215"/>
      <c r="BP171" s="215"/>
      <c r="BQ171" s="215"/>
      <c r="BR171" s="215"/>
      <c r="BS171" s="215"/>
      <c r="BT171" s="215"/>
      <c r="BU171" s="215"/>
    </row>
    <row r="172" spans="1:73" x14ac:dyDescent="0.25">
      <c r="C172" s="216"/>
      <c r="D172" s="216"/>
      <c r="E172" s="216"/>
      <c r="F172" s="216"/>
      <c r="G172" s="216"/>
      <c r="N172" s="215"/>
      <c r="O172" s="215"/>
      <c r="P172" s="215"/>
      <c r="Q172" s="215"/>
      <c r="R172" s="215"/>
      <c r="S172" s="215"/>
      <c r="T172" s="215"/>
      <c r="U172" s="215"/>
      <c r="V172" s="215"/>
      <c r="W172" s="215"/>
      <c r="X172" s="215"/>
      <c r="Y172" s="215"/>
      <c r="Z172" s="215"/>
      <c r="AA172" s="215"/>
      <c r="AB172" s="215"/>
      <c r="AC172" s="215"/>
      <c r="AD172" s="215"/>
      <c r="AE172" s="215"/>
      <c r="AF172" s="215"/>
      <c r="AG172" s="215"/>
      <c r="AH172" s="215"/>
      <c r="AI172" s="215"/>
      <c r="AJ172" s="215"/>
      <c r="AK172" s="215"/>
      <c r="AL172" s="215"/>
      <c r="AM172" s="215"/>
      <c r="AN172" s="215"/>
      <c r="AO172" s="215"/>
      <c r="AP172" s="215"/>
      <c r="AQ172" s="215"/>
      <c r="AR172" s="215"/>
      <c r="AS172" s="215"/>
      <c r="AT172" s="215"/>
      <c r="AU172" s="215"/>
      <c r="AV172" s="215"/>
      <c r="AW172" s="215"/>
      <c r="AX172" s="215"/>
      <c r="AY172" s="215"/>
      <c r="AZ172" s="215"/>
      <c r="BA172" s="215"/>
      <c r="BB172" s="215"/>
      <c r="BC172" s="215"/>
      <c r="BD172" s="215"/>
      <c r="BE172" s="215"/>
      <c r="BF172" s="215"/>
      <c r="BG172" s="215"/>
      <c r="BH172" s="215"/>
      <c r="BI172" s="215"/>
      <c r="BJ172" s="215"/>
      <c r="BK172" s="215"/>
      <c r="BL172" s="215"/>
      <c r="BM172" s="215"/>
      <c r="BN172" s="215"/>
      <c r="BO172" s="215"/>
      <c r="BP172" s="215"/>
      <c r="BQ172" s="215"/>
      <c r="BR172" s="215"/>
      <c r="BS172" s="215"/>
      <c r="BT172" s="215"/>
      <c r="BU172" s="215"/>
    </row>
    <row r="173" spans="1:73" x14ac:dyDescent="0.25">
      <c r="C173" s="216"/>
      <c r="D173" s="216"/>
      <c r="E173" s="216"/>
      <c r="F173" s="216"/>
      <c r="G173" s="216"/>
      <c r="N173" s="215"/>
      <c r="O173" s="215"/>
      <c r="P173" s="215"/>
      <c r="Q173" s="215"/>
      <c r="R173" s="215"/>
      <c r="S173" s="215"/>
      <c r="T173" s="215"/>
      <c r="U173" s="215"/>
      <c r="V173" s="215"/>
      <c r="W173" s="215"/>
      <c r="X173" s="215"/>
      <c r="Y173" s="215"/>
      <c r="Z173" s="215"/>
      <c r="AA173" s="215"/>
      <c r="AB173" s="215"/>
      <c r="AC173" s="215"/>
      <c r="AD173" s="215"/>
      <c r="AE173" s="215"/>
      <c r="AF173" s="215"/>
      <c r="AG173" s="215"/>
      <c r="AH173" s="215"/>
      <c r="AI173" s="215"/>
      <c r="AJ173" s="215"/>
      <c r="AK173" s="215"/>
      <c r="AL173" s="215"/>
      <c r="AM173" s="215"/>
      <c r="AN173" s="215"/>
      <c r="AO173" s="215"/>
      <c r="AP173" s="215"/>
      <c r="AQ173" s="215"/>
      <c r="AR173" s="215"/>
      <c r="AS173" s="215"/>
      <c r="AT173" s="215"/>
      <c r="AU173" s="215"/>
      <c r="AV173" s="215"/>
      <c r="AW173" s="215"/>
      <c r="AX173" s="215"/>
      <c r="AY173" s="215"/>
      <c r="AZ173" s="215"/>
      <c r="BA173" s="215"/>
      <c r="BB173" s="215"/>
      <c r="BC173" s="215"/>
      <c r="BD173" s="215"/>
      <c r="BE173" s="215"/>
      <c r="BF173" s="215"/>
      <c r="BG173" s="215"/>
      <c r="BH173" s="215"/>
      <c r="BI173" s="215"/>
      <c r="BJ173" s="215"/>
      <c r="BK173" s="215"/>
      <c r="BL173" s="215"/>
      <c r="BM173" s="215"/>
      <c r="BN173" s="215"/>
      <c r="BO173" s="215"/>
      <c r="BP173" s="215"/>
      <c r="BQ173" s="215"/>
      <c r="BR173" s="215"/>
      <c r="BS173" s="215"/>
      <c r="BT173" s="215"/>
      <c r="BU173" s="215"/>
    </row>
    <row r="174" spans="1:73" x14ac:dyDescent="0.25">
      <c r="C174" s="216"/>
      <c r="D174" s="216"/>
      <c r="E174" s="216"/>
      <c r="F174" s="216"/>
      <c r="G174" s="216"/>
      <c r="N174" s="215"/>
      <c r="O174" s="215"/>
      <c r="P174" s="215"/>
      <c r="Q174" s="215"/>
      <c r="R174" s="215"/>
      <c r="S174" s="215"/>
      <c r="T174" s="215"/>
      <c r="U174" s="215"/>
      <c r="V174" s="215"/>
      <c r="W174" s="215"/>
      <c r="X174" s="215"/>
      <c r="Y174" s="215"/>
      <c r="Z174" s="215"/>
      <c r="AA174" s="215"/>
      <c r="AB174" s="215"/>
      <c r="AC174" s="215"/>
      <c r="AD174" s="215"/>
      <c r="AE174" s="215"/>
      <c r="AF174" s="215"/>
      <c r="AG174" s="215"/>
      <c r="AH174" s="215"/>
      <c r="AI174" s="215"/>
      <c r="AJ174" s="215"/>
      <c r="AK174" s="215"/>
      <c r="AL174" s="215"/>
      <c r="AM174" s="215"/>
      <c r="AN174" s="215"/>
      <c r="AO174" s="215"/>
      <c r="AP174" s="215"/>
      <c r="AQ174" s="215"/>
      <c r="AR174" s="215"/>
      <c r="AS174" s="215"/>
      <c r="AT174" s="215"/>
      <c r="AU174" s="215"/>
      <c r="AV174" s="215"/>
      <c r="AW174" s="215"/>
      <c r="AX174" s="215"/>
      <c r="AY174" s="215"/>
      <c r="AZ174" s="215"/>
      <c r="BA174" s="215"/>
      <c r="BB174" s="215"/>
      <c r="BC174" s="215"/>
      <c r="BD174" s="215"/>
      <c r="BE174" s="215"/>
      <c r="BF174" s="215"/>
      <c r="BG174" s="215"/>
      <c r="BH174" s="215"/>
      <c r="BI174" s="215"/>
      <c r="BJ174" s="215"/>
      <c r="BK174" s="215"/>
      <c r="BL174" s="215"/>
      <c r="BM174" s="215"/>
      <c r="BN174" s="215"/>
      <c r="BO174" s="215"/>
      <c r="BP174" s="215"/>
      <c r="BQ174" s="215"/>
      <c r="BR174" s="215"/>
      <c r="BS174" s="215"/>
      <c r="BT174" s="215"/>
      <c r="BU174" s="215"/>
    </row>
    <row r="175" spans="1:73" x14ac:dyDescent="0.25">
      <c r="C175" s="216"/>
      <c r="D175" s="216"/>
      <c r="E175" s="216"/>
      <c r="F175" s="216"/>
      <c r="G175" s="216"/>
      <c r="N175" s="215"/>
      <c r="O175" s="215"/>
      <c r="P175" s="215"/>
      <c r="Q175" s="215"/>
      <c r="R175" s="215"/>
      <c r="S175" s="215"/>
      <c r="T175" s="215"/>
      <c r="U175" s="215"/>
      <c r="V175" s="215"/>
      <c r="W175" s="215"/>
      <c r="X175" s="215"/>
      <c r="Y175" s="215"/>
      <c r="Z175" s="215"/>
      <c r="AA175" s="215"/>
      <c r="AB175" s="215"/>
      <c r="AC175" s="215"/>
      <c r="AD175" s="215"/>
      <c r="AE175" s="215"/>
      <c r="AF175" s="215"/>
      <c r="AG175" s="215"/>
      <c r="AH175" s="215"/>
      <c r="AI175" s="215"/>
      <c r="AJ175" s="215"/>
      <c r="AK175" s="215"/>
      <c r="AL175" s="215"/>
      <c r="AM175" s="215"/>
      <c r="AN175" s="215"/>
      <c r="AO175" s="215"/>
      <c r="AP175" s="215"/>
      <c r="AQ175" s="215"/>
      <c r="AR175" s="215"/>
      <c r="AS175" s="215"/>
      <c r="AT175" s="215"/>
      <c r="AU175" s="215"/>
      <c r="AV175" s="215"/>
      <c r="AW175" s="215"/>
      <c r="AX175" s="215"/>
      <c r="AY175" s="215"/>
      <c r="AZ175" s="215"/>
      <c r="BA175" s="215"/>
      <c r="BB175" s="215"/>
      <c r="BC175" s="215"/>
      <c r="BD175" s="215"/>
      <c r="BE175" s="215"/>
      <c r="BF175" s="215"/>
      <c r="BG175" s="215"/>
      <c r="BH175" s="215"/>
      <c r="BI175" s="215"/>
      <c r="BJ175" s="215"/>
      <c r="BK175" s="215"/>
      <c r="BL175" s="215"/>
      <c r="BM175" s="215"/>
      <c r="BN175" s="215"/>
      <c r="BO175" s="215"/>
      <c r="BP175" s="215"/>
      <c r="BQ175" s="215"/>
      <c r="BR175" s="215"/>
      <c r="BS175" s="215"/>
      <c r="BT175" s="215"/>
      <c r="BU175" s="215"/>
    </row>
    <row r="176" spans="1:73" x14ac:dyDescent="0.25">
      <c r="C176" s="216"/>
      <c r="D176" s="216"/>
      <c r="E176" s="216"/>
      <c r="F176" s="216"/>
      <c r="G176" s="216"/>
      <c r="N176" s="215"/>
      <c r="O176" s="215"/>
      <c r="P176" s="215"/>
      <c r="Q176" s="215"/>
      <c r="R176" s="215"/>
      <c r="S176" s="215"/>
      <c r="T176" s="215"/>
      <c r="U176" s="215"/>
      <c r="V176" s="215"/>
      <c r="W176" s="215"/>
      <c r="X176" s="215"/>
      <c r="Y176" s="215"/>
      <c r="Z176" s="215"/>
      <c r="AA176" s="215"/>
      <c r="AB176" s="215"/>
      <c r="AC176" s="215"/>
      <c r="AD176" s="215"/>
      <c r="AE176" s="215"/>
      <c r="AF176" s="215"/>
      <c r="AG176" s="215"/>
      <c r="AH176" s="215"/>
      <c r="AI176" s="215"/>
      <c r="AJ176" s="215"/>
      <c r="AK176" s="215"/>
      <c r="AL176" s="215"/>
      <c r="AM176" s="215"/>
      <c r="AN176" s="215"/>
      <c r="AO176" s="215"/>
      <c r="AP176" s="215"/>
      <c r="AQ176" s="215"/>
      <c r="AR176" s="215"/>
      <c r="AS176" s="215"/>
      <c r="AT176" s="215"/>
      <c r="AU176" s="215"/>
      <c r="AV176" s="215"/>
      <c r="AW176" s="215"/>
      <c r="AX176" s="215"/>
      <c r="AY176" s="215"/>
      <c r="AZ176" s="215"/>
      <c r="BA176" s="215"/>
      <c r="BB176" s="215"/>
      <c r="BC176" s="215"/>
      <c r="BD176" s="215"/>
      <c r="BE176" s="215"/>
      <c r="BF176" s="215"/>
      <c r="BG176" s="215"/>
      <c r="BH176" s="215"/>
      <c r="BI176" s="215"/>
      <c r="BJ176" s="215"/>
      <c r="BK176" s="215"/>
      <c r="BL176" s="215"/>
      <c r="BM176" s="215"/>
      <c r="BN176" s="215"/>
      <c r="BO176" s="215"/>
      <c r="BP176" s="215"/>
      <c r="BQ176" s="215"/>
      <c r="BR176" s="215"/>
      <c r="BS176" s="215"/>
      <c r="BT176" s="215"/>
      <c r="BU176" s="215"/>
    </row>
    <row r="177" spans="3:73" x14ac:dyDescent="0.25">
      <c r="C177" s="216"/>
      <c r="D177" s="216"/>
      <c r="E177" s="216"/>
      <c r="F177" s="216"/>
      <c r="G177" s="216"/>
      <c r="N177" s="215"/>
      <c r="O177" s="215"/>
      <c r="P177" s="215"/>
      <c r="Q177" s="215"/>
      <c r="R177" s="215"/>
      <c r="S177" s="215"/>
      <c r="T177" s="215"/>
      <c r="U177" s="215"/>
      <c r="V177" s="215"/>
      <c r="W177" s="215"/>
      <c r="X177" s="215"/>
      <c r="Y177" s="215"/>
      <c r="Z177" s="215"/>
      <c r="AA177" s="215"/>
      <c r="AB177" s="215"/>
      <c r="AC177" s="215"/>
      <c r="AD177" s="215"/>
      <c r="AE177" s="215"/>
      <c r="AF177" s="215"/>
      <c r="AG177" s="215"/>
      <c r="AH177" s="215"/>
      <c r="AI177" s="215"/>
      <c r="AJ177" s="215"/>
      <c r="AK177" s="215"/>
      <c r="AL177" s="215"/>
      <c r="AM177" s="215"/>
      <c r="AN177" s="215"/>
      <c r="AO177" s="215"/>
      <c r="AP177" s="215"/>
      <c r="AQ177" s="215"/>
      <c r="AR177" s="215"/>
      <c r="AS177" s="215"/>
      <c r="AT177" s="215"/>
      <c r="AU177" s="215"/>
      <c r="AV177" s="215"/>
      <c r="AW177" s="215"/>
      <c r="AX177" s="215"/>
      <c r="AY177" s="215"/>
      <c r="AZ177" s="215"/>
      <c r="BA177" s="215"/>
      <c r="BB177" s="215"/>
      <c r="BC177" s="215"/>
      <c r="BD177" s="215"/>
      <c r="BE177" s="215"/>
      <c r="BF177" s="215"/>
      <c r="BG177" s="215"/>
      <c r="BH177" s="215"/>
      <c r="BI177" s="215"/>
      <c r="BJ177" s="215"/>
      <c r="BK177" s="215"/>
      <c r="BL177" s="215"/>
      <c r="BM177" s="215"/>
      <c r="BN177" s="215"/>
      <c r="BO177" s="215"/>
      <c r="BP177" s="215"/>
      <c r="BQ177" s="215"/>
      <c r="BR177" s="215"/>
      <c r="BS177" s="215"/>
      <c r="BT177" s="215"/>
      <c r="BU177" s="215"/>
    </row>
    <row r="178" spans="3:73" x14ac:dyDescent="0.25">
      <c r="C178" s="216"/>
      <c r="D178" s="216"/>
      <c r="E178" s="216"/>
      <c r="F178" s="216"/>
      <c r="G178" s="216"/>
      <c r="N178" s="215"/>
      <c r="O178" s="215"/>
      <c r="P178" s="215"/>
      <c r="Q178" s="215"/>
      <c r="R178" s="215"/>
      <c r="S178" s="215"/>
      <c r="T178" s="215"/>
      <c r="U178" s="215"/>
      <c r="V178" s="215"/>
      <c r="W178" s="215"/>
      <c r="X178" s="215"/>
      <c r="Y178" s="215"/>
      <c r="Z178" s="215"/>
      <c r="AA178" s="215"/>
      <c r="AB178" s="215"/>
      <c r="AC178" s="215"/>
      <c r="AD178" s="215"/>
      <c r="AE178" s="215"/>
      <c r="AF178" s="215"/>
      <c r="AG178" s="215"/>
      <c r="AH178" s="215"/>
      <c r="AI178" s="215"/>
      <c r="AJ178" s="215"/>
      <c r="AK178" s="215"/>
      <c r="AL178" s="215"/>
      <c r="AM178" s="215"/>
      <c r="AN178" s="215"/>
      <c r="AO178" s="215"/>
      <c r="AP178" s="215"/>
      <c r="AQ178" s="215"/>
      <c r="AR178" s="215"/>
      <c r="AS178" s="215"/>
      <c r="AT178" s="215"/>
      <c r="AU178" s="215"/>
      <c r="AV178" s="215"/>
      <c r="AW178" s="215"/>
      <c r="AX178" s="215"/>
      <c r="AY178" s="215"/>
      <c r="AZ178" s="215"/>
      <c r="BA178" s="215"/>
      <c r="BB178" s="215"/>
      <c r="BC178" s="215"/>
      <c r="BD178" s="215"/>
      <c r="BE178" s="215"/>
      <c r="BF178" s="215"/>
      <c r="BG178" s="215"/>
      <c r="BH178" s="215"/>
      <c r="BI178" s="215"/>
      <c r="BJ178" s="215"/>
      <c r="BK178" s="215"/>
      <c r="BL178" s="215"/>
      <c r="BM178" s="215"/>
      <c r="BN178" s="215"/>
      <c r="BO178" s="215"/>
      <c r="BP178" s="215"/>
      <c r="BQ178" s="215"/>
      <c r="BR178" s="215"/>
      <c r="BS178" s="215"/>
      <c r="BT178" s="215"/>
      <c r="BU178" s="215"/>
    </row>
    <row r="179" spans="3:73" x14ac:dyDescent="0.25">
      <c r="C179" s="217"/>
      <c r="D179" s="217"/>
      <c r="E179" s="217"/>
      <c r="F179" s="217"/>
      <c r="G179" s="217"/>
      <c r="N179" s="215"/>
      <c r="O179" s="215"/>
      <c r="P179" s="215"/>
      <c r="Q179" s="215"/>
      <c r="R179" s="215"/>
      <c r="S179" s="215"/>
      <c r="T179" s="215"/>
      <c r="U179" s="215"/>
      <c r="V179" s="215"/>
      <c r="W179" s="215"/>
      <c r="X179" s="215"/>
      <c r="Y179" s="215"/>
      <c r="Z179" s="215"/>
      <c r="AA179" s="215"/>
      <c r="AB179" s="215"/>
      <c r="AC179" s="215"/>
      <c r="AD179" s="215"/>
      <c r="AE179" s="215"/>
      <c r="AF179" s="215"/>
      <c r="AG179" s="215"/>
      <c r="AH179" s="215"/>
      <c r="AI179" s="215"/>
      <c r="AJ179" s="215"/>
      <c r="AK179" s="215"/>
      <c r="AL179" s="215"/>
      <c r="AM179" s="215"/>
      <c r="AN179" s="215"/>
      <c r="AO179" s="215"/>
      <c r="AP179" s="215"/>
      <c r="AQ179" s="215"/>
      <c r="AR179" s="215"/>
      <c r="AS179" s="215"/>
      <c r="AT179" s="215"/>
      <c r="AU179" s="215"/>
      <c r="AV179" s="215"/>
      <c r="AW179" s="215"/>
      <c r="AX179" s="215"/>
      <c r="AY179" s="215"/>
      <c r="AZ179" s="215"/>
      <c r="BA179" s="215"/>
      <c r="BB179" s="215"/>
      <c r="BC179" s="215"/>
      <c r="BD179" s="215"/>
      <c r="BE179" s="215"/>
      <c r="BF179" s="215"/>
      <c r="BG179" s="215"/>
      <c r="BH179" s="215"/>
      <c r="BI179" s="215"/>
      <c r="BJ179" s="215"/>
      <c r="BK179" s="215"/>
      <c r="BL179" s="215"/>
      <c r="BM179" s="215"/>
      <c r="BN179" s="215"/>
      <c r="BO179" s="215"/>
      <c r="BP179" s="215"/>
      <c r="BQ179" s="215"/>
      <c r="BR179" s="215"/>
      <c r="BS179" s="215"/>
      <c r="BT179" s="215"/>
      <c r="BU179" s="215"/>
    </row>
    <row r="180" spans="3:73" x14ac:dyDescent="0.25">
      <c r="C180" s="217"/>
      <c r="D180" s="217"/>
      <c r="E180" s="217"/>
      <c r="F180" s="217"/>
      <c r="G180" s="217"/>
      <c r="N180" s="215"/>
      <c r="O180" s="215"/>
      <c r="P180" s="215"/>
      <c r="Q180" s="215"/>
      <c r="R180" s="215"/>
      <c r="S180" s="215"/>
      <c r="T180" s="215"/>
      <c r="U180" s="215"/>
      <c r="V180" s="215"/>
      <c r="W180" s="215"/>
      <c r="X180" s="215"/>
      <c r="Y180" s="215"/>
      <c r="Z180" s="215"/>
      <c r="AA180" s="215"/>
      <c r="AB180" s="215"/>
      <c r="AC180" s="215"/>
      <c r="AD180" s="215"/>
      <c r="AE180" s="215"/>
      <c r="AF180" s="215"/>
      <c r="AG180" s="215"/>
      <c r="AH180" s="215"/>
      <c r="AI180" s="215"/>
      <c r="AJ180" s="215"/>
      <c r="AK180" s="215"/>
      <c r="AL180" s="215"/>
      <c r="AM180" s="215"/>
      <c r="AN180" s="215"/>
      <c r="AO180" s="215"/>
      <c r="AP180" s="215"/>
      <c r="AQ180" s="215"/>
      <c r="AR180" s="215"/>
      <c r="AS180" s="215"/>
      <c r="AT180" s="215"/>
      <c r="AU180" s="215"/>
      <c r="AV180" s="215"/>
      <c r="AW180" s="215"/>
      <c r="AX180" s="215"/>
      <c r="AY180" s="215"/>
      <c r="AZ180" s="215"/>
      <c r="BA180" s="215"/>
      <c r="BB180" s="215"/>
      <c r="BC180" s="215"/>
      <c r="BD180" s="215"/>
      <c r="BE180" s="215"/>
      <c r="BF180" s="215"/>
      <c r="BG180" s="215"/>
      <c r="BH180" s="215"/>
      <c r="BI180" s="215"/>
      <c r="BJ180" s="215"/>
      <c r="BK180" s="215"/>
      <c r="BL180" s="215"/>
      <c r="BM180" s="215"/>
      <c r="BN180" s="215"/>
      <c r="BO180" s="215"/>
      <c r="BP180" s="215"/>
      <c r="BQ180" s="215"/>
      <c r="BR180" s="215"/>
      <c r="BS180" s="215"/>
      <c r="BT180" s="215"/>
      <c r="BU180" s="215"/>
    </row>
    <row r="181" spans="3:73" x14ac:dyDescent="0.25">
      <c r="C181" s="217"/>
      <c r="D181" s="217"/>
      <c r="E181" s="217"/>
      <c r="F181" s="217"/>
      <c r="G181" s="217"/>
      <c r="N181" s="215"/>
      <c r="O181" s="215"/>
      <c r="P181" s="215"/>
      <c r="Q181" s="215"/>
      <c r="R181" s="215"/>
      <c r="S181" s="215"/>
      <c r="T181" s="215"/>
      <c r="U181" s="215"/>
      <c r="V181" s="215"/>
      <c r="W181" s="215"/>
      <c r="X181" s="215"/>
      <c r="Y181" s="215"/>
      <c r="Z181" s="215"/>
      <c r="AA181" s="215"/>
      <c r="AB181" s="215"/>
      <c r="AC181" s="215"/>
      <c r="AD181" s="215"/>
      <c r="AE181" s="215"/>
      <c r="AF181" s="215"/>
      <c r="AG181" s="215"/>
      <c r="AH181" s="215"/>
      <c r="AI181" s="215"/>
      <c r="AJ181" s="215"/>
      <c r="AK181" s="215"/>
      <c r="AL181" s="215"/>
      <c r="AM181" s="215"/>
      <c r="AN181" s="215"/>
      <c r="AO181" s="215"/>
      <c r="AP181" s="215"/>
      <c r="AQ181" s="215"/>
      <c r="AR181" s="215"/>
      <c r="AS181" s="215"/>
      <c r="AT181" s="215"/>
      <c r="AU181" s="215"/>
      <c r="AV181" s="215"/>
      <c r="AW181" s="215"/>
      <c r="AX181" s="215"/>
      <c r="AY181" s="215"/>
      <c r="AZ181" s="215"/>
      <c r="BA181" s="215"/>
      <c r="BB181" s="215"/>
      <c r="BC181" s="215"/>
      <c r="BD181" s="215"/>
      <c r="BE181" s="215"/>
      <c r="BF181" s="215"/>
      <c r="BG181" s="215"/>
      <c r="BH181" s="215"/>
      <c r="BI181" s="215"/>
      <c r="BJ181" s="215"/>
      <c r="BK181" s="215"/>
      <c r="BL181" s="215"/>
      <c r="BM181" s="215"/>
      <c r="BN181" s="215"/>
      <c r="BO181" s="215"/>
      <c r="BP181" s="215"/>
      <c r="BQ181" s="215"/>
      <c r="BR181" s="215"/>
      <c r="BS181" s="215"/>
      <c r="BT181" s="215"/>
      <c r="BU181" s="215"/>
    </row>
    <row r="182" spans="3:73" x14ac:dyDescent="0.25">
      <c r="C182" s="217"/>
      <c r="D182" s="217"/>
      <c r="E182" s="217"/>
      <c r="F182" s="217"/>
      <c r="G182" s="217"/>
      <c r="N182" s="215"/>
      <c r="O182" s="215"/>
      <c r="P182" s="215"/>
      <c r="Q182" s="215"/>
      <c r="R182" s="215"/>
      <c r="S182" s="215"/>
      <c r="T182" s="215"/>
      <c r="U182" s="215"/>
      <c r="V182" s="215"/>
      <c r="W182" s="215"/>
      <c r="X182" s="215"/>
      <c r="Y182" s="215"/>
      <c r="Z182" s="215"/>
      <c r="AA182" s="215"/>
      <c r="AB182" s="215"/>
      <c r="AC182" s="215"/>
      <c r="AD182" s="215"/>
      <c r="AE182" s="215"/>
      <c r="AF182" s="215"/>
      <c r="AG182" s="215"/>
      <c r="AH182" s="215"/>
      <c r="AI182" s="215"/>
      <c r="AJ182" s="215"/>
      <c r="AK182" s="215"/>
      <c r="AL182" s="215"/>
      <c r="AM182" s="215"/>
      <c r="AN182" s="215"/>
      <c r="AO182" s="215"/>
      <c r="AP182" s="215"/>
      <c r="AQ182" s="215"/>
      <c r="AR182" s="215"/>
      <c r="AS182" s="215"/>
      <c r="AT182" s="215"/>
      <c r="AU182" s="215"/>
      <c r="AV182" s="215"/>
      <c r="AW182" s="215"/>
      <c r="AX182" s="215"/>
      <c r="AY182" s="215"/>
      <c r="AZ182" s="215"/>
      <c r="BA182" s="215"/>
      <c r="BB182" s="215"/>
      <c r="BC182" s="215"/>
      <c r="BD182" s="215"/>
      <c r="BE182" s="215"/>
      <c r="BF182" s="215"/>
      <c r="BG182" s="215"/>
      <c r="BH182" s="215"/>
      <c r="BI182" s="215"/>
      <c r="BJ182" s="215"/>
      <c r="BK182" s="215"/>
      <c r="BL182" s="215"/>
      <c r="BM182" s="215"/>
      <c r="BN182" s="215"/>
      <c r="BO182" s="215"/>
      <c r="BP182" s="215"/>
      <c r="BQ182" s="215"/>
      <c r="BR182" s="215"/>
      <c r="BS182" s="215"/>
      <c r="BT182" s="215"/>
      <c r="BU182" s="215"/>
    </row>
  </sheetData>
  <sheetProtection algorithmName="SHA-512" hashValue="XlsDwRtL7oQCO9gAhOvqMb8CxpfJc7YjBGGGDOedFb9igMAd4qZ1eLSMAls4g7i+vTrWjhSDiN4nRToKmxq/xA==" saltValue="mvzwgl3dzz3y80mK2AjqqQ==" spinCount="100000" sheet="1" objects="1" scenarios="1"/>
  <mergeCells count="3">
    <mergeCell ref="N6:BU6"/>
    <mergeCell ref="H17:J17"/>
    <mergeCell ref="C17:G17"/>
  </mergeCells>
  <pageMargins left="0.59055118110236227" right="0.59055118110236227" top="0.78740157480314965" bottom="0.78740157480314965" header="0.31496062992125984" footer="0.31496062992125984"/>
  <pageSetup paperSize="9" scale="50" orientation="portrait" r:id="rId1"/>
  <ignoredErrors>
    <ignoredError xmlns:x16r3="http://schemas.microsoft.com/office/spreadsheetml/2018/08/main" sqref="N7 O7:Y7" x16r3:misleadingFormat="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Einleitung</vt:lpstr>
      <vt:lpstr>Grunddaten</vt:lpstr>
      <vt:lpstr>Zur Infoanfrage</vt:lpstr>
      <vt:lpstr>Inputs</vt:lpstr>
      <vt:lpstr>Timing</vt:lpstr>
      <vt:lpstr>Kalkulationen</vt:lpstr>
      <vt:lpstr>Periode (verstecken)</vt:lpstr>
      <vt:lpstr>Inputs für Abschreibungen</vt:lpstr>
      <vt:lpstr>Inputs für Fremdfinanzierung</vt:lpstr>
      <vt:lpstr>Erfolgsrechnung</vt:lpstr>
      <vt:lpstr>Bilanz &amp; Cashflow</vt:lpstr>
      <vt:lpstr>Kontakt</vt:lpstr>
      <vt:lpstr>Currency_USD</vt:lpstr>
      <vt:lpstr>Days_in_month</vt:lpstr>
      <vt:lpstr>Days_in_week</vt:lpstr>
      <vt:lpstr>Days_in_year</vt:lpstr>
      <vt:lpstr>Months_in_year</vt:lpstr>
      <vt:lpstr>Einleitung!Print_Area</vt:lpstr>
      <vt:lpstr>Erfolgsrechnung!Print_Area</vt:lpstr>
      <vt:lpstr>Grunddaten!Print_Area</vt:lpstr>
      <vt:lpstr>'Inputs für Fremdfinanzierung'!Print_Area</vt:lpstr>
      <vt:lpstr>Steuersatz</vt:lpstr>
    </vt:vector>
  </TitlesOfParts>
  <Company>Rasminka GmbH</Company>
  <LinksUpToDate>false</LinksUpToDate>
  <SharedDoc>false</SharedDoc>
  <HyperlinkBase>https://www.abrechnungen.ch/downloads/</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Finanzplanungstool: Umfassende Anleitung und Vorlage für effektive Geschäftsplanung</dc:title>
  <dc:subject>Detaillierte Anleitung zur Erstellung eines Finanzplans, der die Profitabilität und Kapitalanforderungen Ihres Unternehmens abbildet, einschließlich integrierter Vorlagen für Erfolgsrechnung, Bilanz und Cash-Flow-Rechnung.</dc:subject>
  <dc:creator>Rasminka GmbH</dc:creator>
  <cp:keywords>Finanzplanung, Businessplan, Cash-Flow-Rechnung, Erfolgsrechnung, Bilanz, Kapitalbedarf, Liquiditätsplanung, Fremdfinanzierung, Finanzmodellierung, Businessmodell</cp:keywords>
  <cp:lastModifiedBy>YN</cp:lastModifiedBy>
  <cp:lastPrinted>2024-07-08T15:55:09Z</cp:lastPrinted>
  <dcterms:created xsi:type="dcterms:W3CDTF">2015-09-28T07:18:51Z</dcterms:created>
  <dcterms:modified xsi:type="dcterms:W3CDTF">2024-07-11T13:55:18Z</dcterms:modified>
  <cp:category>Finanzwesen, Business-Planung, Cash-Flow-Management, Kapitalbeschaffung, Unternehmensberatung, Risikomanagement, Investitionsplanung, Unternehmensführung, Compliance, Finanzanalyse</cp:category>
  <cp:contentStatus>öffentlich</cp:contentStatus>
</cp:coreProperties>
</file>